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8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9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10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1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12.xml" ContentType="application/vnd.openxmlformats-officedocument.drawing+xml"/>
  <Override PartName="/xl/ctrlProps/ctrlProp30.xml" ContentType="application/vnd.ms-excel.controlproperti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c\Desktop\"/>
    </mc:Choice>
  </mc:AlternateContent>
  <xr:revisionPtr revIDLastSave="0" documentId="8_{44478091-0D29-4C09-965B-9BEC850FEEF2}" xr6:coauthVersionLast="47" xr6:coauthVersionMax="47" xr10:uidLastSave="{00000000-0000-0000-0000-000000000000}"/>
  <bookViews>
    <workbookView xWindow="-120" yWindow="-120" windowWidth="29040" windowHeight="15720" tabRatio="682" firstSheet="1" activeTab="9" xr2:uid="{00000000-000D-0000-FFFF-FFFF00000000}"/>
  </bookViews>
  <sheets>
    <sheet name="Inscriptions" sheetId="21" r:id="rId1"/>
    <sheet name="A" sheetId="1" r:id="rId2"/>
    <sheet name="B" sheetId="13" r:id="rId3"/>
    <sheet name="C" sheetId="14" r:id="rId4"/>
    <sheet name="D" sheetId="15" r:id="rId5"/>
    <sheet name="E" sheetId="16" r:id="rId6"/>
    <sheet name="F" sheetId="17" r:id="rId7"/>
    <sheet name="G" sheetId="25" r:id="rId8"/>
    <sheet name="H" sheetId="31" r:id="rId9"/>
    <sheet name="Principal" sheetId="18" r:id="rId10"/>
    <sheet name="Consolante" sheetId="20" r:id="rId11"/>
    <sheet name="classement" sheetId="27" r:id="rId12"/>
    <sheet name="Tours de jeux poules" sheetId="22" r:id="rId13"/>
    <sheet name="Tours de jeux tournois" sheetId="28" r:id="rId14"/>
    <sheet name="etiquettes" sheetId="30" r:id="rId15"/>
    <sheet name="Fiches matchs" sheetId="24" r:id="rId16"/>
    <sheet name=" " sheetId="3" r:id="rId17"/>
    <sheet name="Affiche" sheetId="26" r:id="rId18"/>
  </sheets>
  <externalReferences>
    <externalReference r:id="rId19"/>
  </externalReferences>
  <definedNames>
    <definedName name="_xlnm.Print_Area" localSheetId="1">A!$B$1:$W$21</definedName>
    <definedName name="_xlnm.Print_Area" localSheetId="2">B!$B$1:$W$21</definedName>
    <definedName name="_xlnm.Print_Area" localSheetId="3">'C'!$B$1:$W$21</definedName>
    <definedName name="_xlnm.Print_Area" localSheetId="4">D!$B$1:$W$21</definedName>
    <definedName name="_xlnm.Print_Area" localSheetId="5">E!$B$1:$W$21</definedName>
    <definedName name="_xlnm.Print_Area" localSheetId="6">F!$B$1:$W$21</definedName>
    <definedName name="_xlnm.Print_Area" localSheetId="7">G!$B$1:$W$21</definedName>
    <definedName name="_xlnm.Print_Area" localSheetId="8">H!$B$1:$W$21</definedName>
    <definedName name="Bouton2_QuandClic" localSheetId="2">[1]!Bouton2_QuandClic</definedName>
    <definedName name="Bouton2_QuandClic" localSheetId="3">[1]!Bouton2_QuandClic</definedName>
    <definedName name="Bouton2_QuandClic" localSheetId="11">[1]!Bouton2_QuandClic</definedName>
    <definedName name="Bouton2_QuandClic" localSheetId="10">[1]!Bouton2_QuandClic</definedName>
    <definedName name="Bouton2_QuandClic" localSheetId="4">[1]!Bouton2_QuandClic</definedName>
    <definedName name="Bouton2_QuandClic" localSheetId="5">[1]!Bouton2_QuandClic</definedName>
    <definedName name="Bouton2_QuandClic" localSheetId="6">[1]!Bouton2_QuandClic</definedName>
    <definedName name="Bouton2_QuandClic" localSheetId="7">[1]!Bouton2_QuandClic</definedName>
    <definedName name="Bouton2_QuandClic" localSheetId="13">[1]!Bouton2_QuandClic</definedName>
    <definedName name="Bouton2_QuandClic">[1]!Bouton2_QuandClic</definedName>
    <definedName name="Dialog2_Bouton2_QuandClic" localSheetId="2">[1]!Dialog2_Bouton2_QuandClic</definedName>
    <definedName name="Dialog2_Bouton2_QuandClic" localSheetId="3">[1]!Dialog2_Bouton2_QuandClic</definedName>
    <definedName name="Dialog2_Bouton2_QuandClic" localSheetId="11">[1]!Dialog2_Bouton2_QuandClic</definedName>
    <definedName name="Dialog2_Bouton2_QuandClic" localSheetId="10">[1]!Dialog2_Bouton2_QuandClic</definedName>
    <definedName name="Dialog2_Bouton2_QuandClic" localSheetId="4">[1]!Dialog2_Bouton2_QuandClic</definedName>
    <definedName name="Dialog2_Bouton2_QuandClic" localSheetId="5">[1]!Dialog2_Bouton2_QuandClic</definedName>
    <definedName name="Dialog2_Bouton2_QuandClic" localSheetId="6">[1]!Dialog2_Bouton2_QuandClic</definedName>
    <definedName name="Dialog2_Bouton2_QuandClic" localSheetId="7">[1]!Dialog2_Bouton2_QuandClic</definedName>
    <definedName name="Dialog2_Bouton2_QuandClic" localSheetId="13">[1]!Dialog2_Bouton2_QuandClic</definedName>
    <definedName name="Dialog2_Bouton2_QuandClic">[1]!Dialog2_Bouton2_QuandClic</definedName>
    <definedName name="Dialog3_Bouton2_QuandClic" localSheetId="2">[1]!Dialog3_Bouton2_QuandClic</definedName>
    <definedName name="Dialog3_Bouton2_QuandClic" localSheetId="3">[1]!Dialog3_Bouton2_QuandClic</definedName>
    <definedName name="Dialog3_Bouton2_QuandClic" localSheetId="11">[1]!Dialog3_Bouton2_QuandClic</definedName>
    <definedName name="Dialog3_Bouton2_QuandClic" localSheetId="10">[1]!Dialog3_Bouton2_QuandClic</definedName>
    <definedName name="Dialog3_Bouton2_QuandClic" localSheetId="4">[1]!Dialog3_Bouton2_QuandClic</definedName>
    <definedName name="Dialog3_Bouton2_QuandClic" localSheetId="5">[1]!Dialog3_Bouton2_QuandClic</definedName>
    <definedName name="Dialog3_Bouton2_QuandClic" localSheetId="6">[1]!Dialog3_Bouton2_QuandClic</definedName>
    <definedName name="Dialog3_Bouton2_QuandClic" localSheetId="7">[1]!Dialog3_Bouton2_QuandClic</definedName>
    <definedName name="Dialog3_Bouton2_QuandClic" localSheetId="13">[1]!Dialog3_Bouton2_QuandClic</definedName>
    <definedName name="Dialog3_Bouton2_QuandClic">[1]!Dialog3_Bouton2_QuandClic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2" l="1"/>
  <c r="C38" i="21"/>
  <c r="B157" i="30" l="1"/>
  <c r="B152" i="30"/>
  <c r="B147" i="30"/>
  <c r="B142" i="30"/>
  <c r="E24" i="21" l="1"/>
  <c r="E6" i="21"/>
  <c r="B11" i="25"/>
  <c r="B14" i="14"/>
  <c r="E7" i="21"/>
  <c r="E8" i="21"/>
  <c r="E9" i="21"/>
  <c r="E25" i="21"/>
  <c r="E34" i="21"/>
  <c r="E27" i="21"/>
  <c r="E26" i="21"/>
  <c r="E28" i="21"/>
  <c r="E16" i="21"/>
  <c r="E17" i="21"/>
  <c r="E18" i="21"/>
  <c r="F14" i="16" s="1"/>
  <c r="E19" i="21"/>
  <c r="F14" i="15" s="1"/>
  <c r="E20" i="21"/>
  <c r="F14" i="14" s="1"/>
  <c r="E15" i="21"/>
  <c r="E21" i="21"/>
  <c r="F14" i="1" s="1"/>
  <c r="E10" i="21"/>
  <c r="E11" i="21"/>
  <c r="E12" i="21"/>
  <c r="E13" i="21"/>
  <c r="E14" i="21"/>
  <c r="E29" i="21"/>
  <c r="E30" i="21"/>
  <c r="E31" i="21"/>
  <c r="E32" i="21"/>
  <c r="L20" i="25" s="1"/>
  <c r="E33" i="21"/>
  <c r="L20" i="17" s="1"/>
  <c r="E22" i="21"/>
  <c r="L20" i="16" s="1"/>
  <c r="E23" i="21"/>
  <c r="E36" i="21"/>
  <c r="E37" i="21"/>
  <c r="E35" i="21"/>
  <c r="F14" i="17" l="1"/>
  <c r="F14" i="13"/>
  <c r="I17" i="16"/>
  <c r="I17" i="25"/>
  <c r="I17" i="1"/>
  <c r="F14" i="25"/>
  <c r="I17" i="14"/>
  <c r="I17" i="15"/>
  <c r="L20" i="15"/>
  <c r="B143" i="30"/>
  <c r="L20" i="14"/>
  <c r="B148" i="30"/>
  <c r="L20" i="13"/>
  <c r="B153" i="30"/>
  <c r="L20" i="1"/>
  <c r="B158" i="30"/>
  <c r="I17" i="13"/>
  <c r="I17" i="17"/>
  <c r="I48" i="18"/>
  <c r="I42" i="18"/>
  <c r="I36" i="18"/>
  <c r="I30" i="18"/>
  <c r="I24" i="18"/>
  <c r="I18" i="18"/>
  <c r="I12" i="18"/>
  <c r="I6" i="18"/>
  <c r="O21" i="20"/>
  <c r="I48" i="20"/>
  <c r="O45" i="20" s="1"/>
  <c r="U39" i="20" s="1"/>
  <c r="I42" i="20"/>
  <c r="I36" i="20"/>
  <c r="I30" i="20"/>
  <c r="O33" i="20" s="1"/>
  <c r="I24" i="20"/>
  <c r="I18" i="20"/>
  <c r="I12" i="20"/>
  <c r="U11" i="31"/>
  <c r="L6" i="17"/>
  <c r="L6" i="31"/>
  <c r="R38" i="22" l="1"/>
  <c r="P38" i="22"/>
  <c r="N38" i="22"/>
  <c r="L38" i="22"/>
  <c r="R32" i="22"/>
  <c r="P32" i="22"/>
  <c r="N32" i="22"/>
  <c r="L32" i="22"/>
  <c r="R26" i="22"/>
  <c r="P26" i="22"/>
  <c r="N26" i="22"/>
  <c r="L26" i="22"/>
  <c r="R20" i="22"/>
  <c r="P20" i="22"/>
  <c r="N20" i="22"/>
  <c r="L20" i="22"/>
  <c r="R14" i="22"/>
  <c r="P14" i="22"/>
  <c r="N14" i="22"/>
  <c r="L14" i="22"/>
  <c r="R8" i="22"/>
  <c r="P8" i="22"/>
  <c r="N8" i="22"/>
  <c r="L8" i="22"/>
  <c r="AR58" i="3"/>
  <c r="AR66" i="3"/>
  <c r="AR65" i="3"/>
  <c r="AR64" i="3"/>
  <c r="AR63" i="3"/>
  <c r="AR62" i="3"/>
  <c r="AR61" i="3"/>
  <c r="AR60" i="3"/>
  <c r="AR59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L65" i="3"/>
  <c r="AL52" i="3"/>
  <c r="AJ35" i="3"/>
  <c r="AK35" i="3"/>
  <c r="AM35" i="3" s="1"/>
  <c r="AL35" i="3"/>
  <c r="AJ36" i="3"/>
  <c r="AQ36" i="3" s="1"/>
  <c r="AK36" i="3"/>
  <c r="AM36" i="3" s="1"/>
  <c r="AL36" i="3"/>
  <c r="AJ37" i="3"/>
  <c r="AK37" i="3"/>
  <c r="AM37" i="3" s="1"/>
  <c r="AL37" i="3"/>
  <c r="AJ38" i="3"/>
  <c r="AK38" i="3"/>
  <c r="AM38" i="3" s="1"/>
  <c r="AL38" i="3"/>
  <c r="AJ39" i="3"/>
  <c r="AK39" i="3"/>
  <c r="AM39" i="3" s="1"/>
  <c r="AL39" i="3"/>
  <c r="AJ40" i="3"/>
  <c r="AK40" i="3"/>
  <c r="AM40" i="3" s="1"/>
  <c r="AL40" i="3"/>
  <c r="AJ41" i="3"/>
  <c r="AK41" i="3"/>
  <c r="AM41" i="3" s="1"/>
  <c r="AL41" i="3"/>
  <c r="AJ42" i="3"/>
  <c r="AK42" i="3"/>
  <c r="AM42" i="3" s="1"/>
  <c r="AL42" i="3"/>
  <c r="AJ43" i="3"/>
  <c r="AK43" i="3"/>
  <c r="AM43" i="3" s="1"/>
  <c r="AL43" i="3"/>
  <c r="AJ44" i="3"/>
  <c r="AK44" i="3"/>
  <c r="AM44" i="3" s="1"/>
  <c r="AL44" i="3"/>
  <c r="AQ44" i="3" s="1"/>
  <c r="AJ45" i="3"/>
  <c r="AK45" i="3"/>
  <c r="AM45" i="3" s="1"/>
  <c r="AL45" i="3"/>
  <c r="AJ46" i="3"/>
  <c r="AK46" i="3"/>
  <c r="AM46" i="3" s="1"/>
  <c r="AL46" i="3"/>
  <c r="AJ47" i="3"/>
  <c r="AK47" i="3"/>
  <c r="AM47" i="3" s="1"/>
  <c r="AL47" i="3"/>
  <c r="AJ48" i="3"/>
  <c r="AK48" i="3"/>
  <c r="AM48" i="3" s="1"/>
  <c r="AL48" i="3"/>
  <c r="AJ49" i="3"/>
  <c r="AK49" i="3"/>
  <c r="AM49" i="3" s="1"/>
  <c r="AL49" i="3"/>
  <c r="AJ50" i="3"/>
  <c r="AQ50" i="3" s="1"/>
  <c r="AK50" i="3"/>
  <c r="AM50" i="3" s="1"/>
  <c r="AL50" i="3"/>
  <c r="AJ51" i="3"/>
  <c r="AK51" i="3"/>
  <c r="AM51" i="3" s="1"/>
  <c r="AL51" i="3"/>
  <c r="AJ52" i="3"/>
  <c r="AQ52" i="3" s="1"/>
  <c r="AK52" i="3"/>
  <c r="AM52" i="3" s="1"/>
  <c r="AJ53" i="3"/>
  <c r="AQ53" i="3" s="1"/>
  <c r="AK53" i="3"/>
  <c r="AM53" i="3" s="1"/>
  <c r="AL53" i="3"/>
  <c r="AJ54" i="3"/>
  <c r="AQ54" i="3" s="1"/>
  <c r="AK54" i="3"/>
  <c r="AM54" i="3" s="1"/>
  <c r="AL54" i="3"/>
  <c r="AJ55" i="3"/>
  <c r="AQ55" i="3" s="1"/>
  <c r="AK55" i="3"/>
  <c r="AM55" i="3" s="1"/>
  <c r="AL55" i="3"/>
  <c r="AJ56" i="3"/>
  <c r="AQ56" i="3" s="1"/>
  <c r="AK56" i="3"/>
  <c r="AM56" i="3" s="1"/>
  <c r="AL56" i="3"/>
  <c r="AJ57" i="3"/>
  <c r="AQ57" i="3" s="1"/>
  <c r="AK57" i="3"/>
  <c r="AM57" i="3" s="1"/>
  <c r="AL57" i="3"/>
  <c r="AJ58" i="3"/>
  <c r="AQ58" i="3" s="1"/>
  <c r="AK58" i="3"/>
  <c r="AM58" i="3" s="1"/>
  <c r="AL58" i="3"/>
  <c r="AJ59" i="3"/>
  <c r="AQ59" i="3" s="1"/>
  <c r="AK59" i="3"/>
  <c r="AM59" i="3" s="1"/>
  <c r="AL59" i="3"/>
  <c r="AJ60" i="3"/>
  <c r="AQ60" i="3" s="1"/>
  <c r="AK60" i="3"/>
  <c r="AM60" i="3" s="1"/>
  <c r="AL60" i="3"/>
  <c r="AJ61" i="3"/>
  <c r="AQ61" i="3" s="1"/>
  <c r="AK61" i="3"/>
  <c r="AM61" i="3" s="1"/>
  <c r="AL61" i="3"/>
  <c r="AJ62" i="3"/>
  <c r="AQ62" i="3" s="1"/>
  <c r="AK62" i="3"/>
  <c r="AM62" i="3" s="1"/>
  <c r="AL62" i="3"/>
  <c r="AJ63" i="3"/>
  <c r="AQ63" i="3" s="1"/>
  <c r="AK63" i="3"/>
  <c r="AM63" i="3" s="1"/>
  <c r="AL63" i="3"/>
  <c r="AJ64" i="3"/>
  <c r="AQ64" i="3" s="1"/>
  <c r="AK64" i="3"/>
  <c r="AM64" i="3" s="1"/>
  <c r="AL64" i="3"/>
  <c r="AJ65" i="3"/>
  <c r="AQ65" i="3" s="1"/>
  <c r="AK65" i="3"/>
  <c r="AM65" i="3" s="1"/>
  <c r="AJ66" i="3"/>
  <c r="AQ66" i="3" s="1"/>
  <c r="AK66" i="3"/>
  <c r="AM66" i="3" s="1"/>
  <c r="AL66" i="3"/>
  <c r="AQ35" i="3" l="1"/>
  <c r="AQ51" i="3"/>
  <c r="AO34" i="3"/>
  <c r="AO33" i="3"/>
  <c r="AO32" i="3"/>
  <c r="AO31" i="3"/>
  <c r="AN34" i="3"/>
  <c r="AN33" i="3"/>
  <c r="AN32" i="3"/>
  <c r="AN31" i="3"/>
  <c r="AM34" i="3"/>
  <c r="AM33" i="3"/>
  <c r="AM32" i="3"/>
  <c r="AM31" i="3"/>
  <c r="AO30" i="3"/>
  <c r="AO29" i="3"/>
  <c r="AO28" i="3"/>
  <c r="AO27" i="3"/>
  <c r="AN30" i="3"/>
  <c r="AN29" i="3"/>
  <c r="AN28" i="3"/>
  <c r="AN27" i="3"/>
  <c r="AM30" i="3"/>
  <c r="AM29" i="3"/>
  <c r="AM28" i="3"/>
  <c r="AM27" i="3"/>
  <c r="F12" i="1"/>
  <c r="P11" i="1"/>
  <c r="B20" i="31" l="1"/>
  <c r="B17" i="31"/>
  <c r="B14" i="31"/>
  <c r="B11" i="31"/>
  <c r="F23" i="31"/>
  <c r="B23" i="31"/>
  <c r="E157" i="3"/>
  <c r="F157" i="3"/>
  <c r="G157" i="3"/>
  <c r="D159" i="3"/>
  <c r="E159" i="3" s="1"/>
  <c r="V11" i="31" s="1"/>
  <c r="D161" i="3"/>
  <c r="F161" i="3"/>
  <c r="G161" i="3"/>
  <c r="D163" i="3"/>
  <c r="E163" i="3" s="1"/>
  <c r="V14" i="31" s="1"/>
  <c r="D165" i="3"/>
  <c r="E165" i="3"/>
  <c r="G165" i="3"/>
  <c r="D167" i="3"/>
  <c r="E167" i="3" s="1"/>
  <c r="V17" i="31" s="1"/>
  <c r="D169" i="3"/>
  <c r="E169" i="3"/>
  <c r="F169" i="3"/>
  <c r="D171" i="3"/>
  <c r="E171" i="3" s="1"/>
  <c r="V20" i="31" s="1"/>
  <c r="O11" i="31"/>
  <c r="P11" i="31"/>
  <c r="Q11" i="31"/>
  <c r="T19" i="3"/>
  <c r="F12" i="31"/>
  <c r="I12" i="31"/>
  <c r="L12" i="31"/>
  <c r="O14" i="31"/>
  <c r="P14" i="31"/>
  <c r="T14" i="31" s="1"/>
  <c r="S17" i="3" s="1"/>
  <c r="Q14" i="31"/>
  <c r="U14" i="31"/>
  <c r="T17" i="3" s="1"/>
  <c r="C15" i="31"/>
  <c r="I15" i="31"/>
  <c r="L15" i="31"/>
  <c r="O17" i="31"/>
  <c r="P17" i="31"/>
  <c r="T17" i="31" s="1"/>
  <c r="S32" i="3" s="1"/>
  <c r="Q17" i="31"/>
  <c r="U17" i="31"/>
  <c r="T32" i="3" s="1"/>
  <c r="C18" i="31"/>
  <c r="F18" i="31"/>
  <c r="L18" i="31"/>
  <c r="O20" i="31"/>
  <c r="P20" i="31"/>
  <c r="T20" i="31" s="1"/>
  <c r="S7" i="3" s="1"/>
  <c r="Q20" i="31"/>
  <c r="U20" i="31"/>
  <c r="T7" i="3" s="1"/>
  <c r="C21" i="31"/>
  <c r="F21" i="31"/>
  <c r="I21" i="31"/>
  <c r="R39" i="22" l="1"/>
  <c r="P21" i="22"/>
  <c r="P9" i="22"/>
  <c r="AI32" i="3"/>
  <c r="M32" i="3"/>
  <c r="R27" i="22"/>
  <c r="R9" i="22"/>
  <c r="P33" i="22"/>
  <c r="AI33" i="3"/>
  <c r="R33" i="22"/>
  <c r="R21" i="22"/>
  <c r="R15" i="22"/>
  <c r="AI34" i="3"/>
  <c r="M19" i="3"/>
  <c r="P27" i="22"/>
  <c r="P39" i="22"/>
  <c r="P15" i="22"/>
  <c r="AI31" i="3"/>
  <c r="M24" i="3"/>
  <c r="L15" i="22"/>
  <c r="L39" i="22"/>
  <c r="L27" i="22"/>
  <c r="AI27" i="3"/>
  <c r="F170" i="3"/>
  <c r="G170" i="3" s="1"/>
  <c r="S20" i="31" s="1"/>
  <c r="R7" i="3" s="1"/>
  <c r="F168" i="3"/>
  <c r="F166" i="3"/>
  <c r="G166" i="3" s="1"/>
  <c r="S17" i="31" s="1"/>
  <c r="AQ33" i="3" s="1"/>
  <c r="R17" i="31"/>
  <c r="Q32" i="3" s="1"/>
  <c r="F162" i="3"/>
  <c r="G162" i="3" s="1"/>
  <c r="S14" i="31" s="1"/>
  <c r="N7" i="3"/>
  <c r="AJ34" i="3"/>
  <c r="F172" i="3"/>
  <c r="G160" i="3"/>
  <c r="G168" i="3"/>
  <c r="G164" i="3"/>
  <c r="AL34" i="3"/>
  <c r="P7" i="3"/>
  <c r="O7" i="3"/>
  <c r="AK34" i="3"/>
  <c r="R20" i="31"/>
  <c r="Q7" i="3" s="1"/>
  <c r="F160" i="3"/>
  <c r="N32" i="3"/>
  <c r="AJ33" i="3"/>
  <c r="G172" i="3"/>
  <c r="F164" i="3"/>
  <c r="AL33" i="3"/>
  <c r="P32" i="3"/>
  <c r="AK33" i="3"/>
  <c r="O32" i="3"/>
  <c r="F158" i="3"/>
  <c r="G158" i="3" s="1"/>
  <c r="S11" i="31" s="1"/>
  <c r="AQ31" i="3" s="1"/>
  <c r="AJ32" i="3"/>
  <c r="N17" i="3"/>
  <c r="R14" i="31"/>
  <c r="Q17" i="3" s="1"/>
  <c r="AL32" i="3"/>
  <c r="P17" i="3"/>
  <c r="AK32" i="3"/>
  <c r="O17" i="3"/>
  <c r="N19" i="3"/>
  <c r="AJ31" i="3"/>
  <c r="E168" i="3"/>
  <c r="E172" i="3"/>
  <c r="AL31" i="3"/>
  <c r="P19" i="3"/>
  <c r="T11" i="31"/>
  <c r="S19" i="3" s="1"/>
  <c r="AK31" i="3"/>
  <c r="O19" i="3"/>
  <c r="R11" i="31"/>
  <c r="Q19" i="3" s="1"/>
  <c r="U19" i="3"/>
  <c r="AR31" i="3"/>
  <c r="U7" i="3"/>
  <c r="AR34" i="3"/>
  <c r="U17" i="3"/>
  <c r="AR32" i="3"/>
  <c r="U32" i="3"/>
  <c r="AR33" i="3"/>
  <c r="M9" i="31"/>
  <c r="M7" i="3"/>
  <c r="G9" i="31"/>
  <c r="M17" i="3"/>
  <c r="D9" i="31"/>
  <c r="J9" i="31"/>
  <c r="AQ34" i="3" l="1"/>
  <c r="R17" i="3"/>
  <c r="AQ32" i="3"/>
  <c r="W17" i="31"/>
  <c r="V32" i="3" s="1"/>
  <c r="W20" i="31"/>
  <c r="V7" i="3" s="1"/>
  <c r="R32" i="3"/>
  <c r="E164" i="3"/>
  <c r="W14" i="31" s="1"/>
  <c r="V17" i="3" s="1"/>
  <c r="E160" i="3"/>
  <c r="W11" i="31" s="1"/>
  <c r="V19" i="3" s="1"/>
  <c r="R19" i="3"/>
  <c r="B20" i="25"/>
  <c r="B17" i="25"/>
  <c r="B14" i="25"/>
  <c r="B20" i="17"/>
  <c r="B17" i="17"/>
  <c r="B14" i="17"/>
  <c r="B20" i="16"/>
  <c r="B17" i="16"/>
  <c r="B14" i="16"/>
  <c r="B20" i="15"/>
  <c r="B17" i="15"/>
  <c r="B14" i="15"/>
  <c r="B20" i="14"/>
  <c r="B17" i="14"/>
  <c r="B20" i="13"/>
  <c r="B17" i="13"/>
  <c r="B14" i="13"/>
  <c r="B20" i="1"/>
  <c r="B17" i="1"/>
  <c r="B14" i="1"/>
  <c r="J61" i="21"/>
  <c r="K61" i="21"/>
  <c r="J62" i="21"/>
  <c r="K62" i="21"/>
  <c r="J63" i="21"/>
  <c r="K63" i="21"/>
  <c r="J64" i="21"/>
  <c r="K64" i="21"/>
  <c r="J53" i="21"/>
  <c r="K53" i="21"/>
  <c r="J54" i="21"/>
  <c r="J55" i="21"/>
  <c r="K55" i="21"/>
  <c r="J56" i="21"/>
  <c r="K56" i="21"/>
  <c r="J45" i="21"/>
  <c r="K45" i="21"/>
  <c r="J46" i="21"/>
  <c r="K46" i="21"/>
  <c r="J47" i="21"/>
  <c r="K47" i="21"/>
  <c r="J48" i="21"/>
  <c r="K48" i="21"/>
  <c r="J37" i="21"/>
  <c r="K37" i="21"/>
  <c r="J38" i="21"/>
  <c r="K38" i="21"/>
  <c r="J39" i="21"/>
  <c r="K39" i="21"/>
  <c r="J40" i="21"/>
  <c r="K40" i="21"/>
  <c r="J29" i="21"/>
  <c r="K29" i="21"/>
  <c r="J30" i="21"/>
  <c r="K30" i="21"/>
  <c r="J31" i="21"/>
  <c r="K31" i="21"/>
  <c r="J32" i="21"/>
  <c r="K32" i="21"/>
  <c r="J21" i="21"/>
  <c r="K21" i="21"/>
  <c r="J22" i="21"/>
  <c r="K22" i="21"/>
  <c r="J23" i="21"/>
  <c r="K23" i="21"/>
  <c r="J24" i="21"/>
  <c r="K24" i="21"/>
  <c r="J13" i="21"/>
  <c r="K13" i="21"/>
  <c r="J14" i="21"/>
  <c r="J15" i="21"/>
  <c r="K15" i="21"/>
  <c r="J16" i="21"/>
  <c r="K16" i="21"/>
  <c r="J8" i="21"/>
  <c r="K8" i="21"/>
  <c r="J7" i="21"/>
  <c r="K7" i="21"/>
  <c r="J6" i="21"/>
  <c r="K6" i="21"/>
  <c r="J5" i="21"/>
  <c r="K5" i="21"/>
  <c r="I8" i="21"/>
  <c r="I16" i="21"/>
  <c r="I24" i="21"/>
  <c r="I32" i="21"/>
  <c r="I40" i="21"/>
  <c r="I48" i="21"/>
  <c r="I56" i="21"/>
  <c r="I64" i="21"/>
  <c r="I63" i="21"/>
  <c r="I55" i="21"/>
  <c r="I47" i="21"/>
  <c r="I39" i="21"/>
  <c r="I31" i="21"/>
  <c r="I23" i="21"/>
  <c r="I15" i="21"/>
  <c r="I7" i="21"/>
  <c r="I6" i="21"/>
  <c r="I14" i="21"/>
  <c r="I22" i="21"/>
  <c r="I30" i="21"/>
  <c r="I38" i="21"/>
  <c r="I46" i="21"/>
  <c r="I54" i="21"/>
  <c r="I62" i="21"/>
  <c r="I61" i="21"/>
  <c r="I5" i="21"/>
  <c r="L21" i="21"/>
  <c r="L28" i="3"/>
  <c r="L20" i="31"/>
  <c r="L7" i="3" s="1"/>
  <c r="L48" i="21"/>
  <c r="L5" i="21"/>
  <c r="L8" i="21" l="1"/>
  <c r="L39" i="21"/>
  <c r="L31" i="21"/>
  <c r="L32" i="21"/>
  <c r="L22" i="21"/>
  <c r="I17" i="31"/>
  <c r="L32" i="3" s="1"/>
  <c r="L38" i="21"/>
  <c r="M16" i="3"/>
  <c r="N27" i="22"/>
  <c r="N9" i="22"/>
  <c r="L33" i="22"/>
  <c r="AI29" i="3"/>
  <c r="L23" i="21"/>
  <c r="M28" i="3"/>
  <c r="N33" i="22"/>
  <c r="N21" i="22"/>
  <c r="N15" i="22"/>
  <c r="AI30" i="3"/>
  <c r="M10" i="3"/>
  <c r="N39" i="22"/>
  <c r="L21" i="22"/>
  <c r="L9" i="22"/>
  <c r="AI28" i="3"/>
  <c r="L24" i="21"/>
  <c r="L56" i="21"/>
  <c r="L15" i="21"/>
  <c r="L54" i="21"/>
  <c r="L13" i="21"/>
  <c r="L7" i="21"/>
  <c r="L30" i="21"/>
  <c r="F14" i="31"/>
  <c r="L17" i="3" s="1"/>
  <c r="L37" i="21"/>
  <c r="L45" i="21"/>
  <c r="L40" i="21"/>
  <c r="L6" i="21"/>
  <c r="C11" i="31"/>
  <c r="L19" i="3" s="1"/>
  <c r="L29" i="21"/>
  <c r="L16" i="21"/>
  <c r="L55" i="21"/>
  <c r="L14" i="21"/>
  <c r="L46" i="21"/>
  <c r="L53" i="21"/>
  <c r="L64" i="21"/>
  <c r="L63" i="21"/>
  <c r="L47" i="21"/>
  <c r="L62" i="21"/>
  <c r="L61" i="21"/>
  <c r="N17" i="22"/>
  <c r="O14" i="25" l="1"/>
  <c r="AJ28" i="3" l="1"/>
  <c r="N10" i="3"/>
  <c r="C21" i="1"/>
  <c r="F21" i="1"/>
  <c r="I21" i="1"/>
  <c r="L18" i="1"/>
  <c r="F18" i="1"/>
  <c r="C18" i="1"/>
  <c r="C15" i="1"/>
  <c r="I15" i="1"/>
  <c r="L15" i="1"/>
  <c r="L12" i="1"/>
  <c r="I12" i="1"/>
  <c r="I21" i="13"/>
  <c r="F21" i="13"/>
  <c r="C21" i="13"/>
  <c r="L18" i="13"/>
  <c r="F18" i="13"/>
  <c r="C18" i="13"/>
  <c r="C15" i="13"/>
  <c r="I15" i="13"/>
  <c r="L15" i="13"/>
  <c r="L12" i="13"/>
  <c r="I12" i="13"/>
  <c r="F12" i="13"/>
  <c r="C21" i="14"/>
  <c r="F21" i="14"/>
  <c r="I21" i="14"/>
  <c r="L18" i="14"/>
  <c r="F18" i="14"/>
  <c r="C18" i="14"/>
  <c r="C15" i="14"/>
  <c r="I15" i="14"/>
  <c r="L15" i="14"/>
  <c r="L12" i="14"/>
  <c r="I12" i="14"/>
  <c r="F12" i="14"/>
  <c r="C21" i="15"/>
  <c r="F21" i="15"/>
  <c r="I21" i="15"/>
  <c r="L18" i="15"/>
  <c r="F18" i="15"/>
  <c r="C18" i="15"/>
  <c r="C15" i="15"/>
  <c r="I15" i="15"/>
  <c r="L15" i="15"/>
  <c r="L12" i="15"/>
  <c r="I12" i="15"/>
  <c r="F12" i="15"/>
  <c r="C21" i="16"/>
  <c r="F21" i="16"/>
  <c r="I21" i="16"/>
  <c r="L18" i="16"/>
  <c r="F18" i="16"/>
  <c r="C18" i="16"/>
  <c r="C15" i="16"/>
  <c r="I15" i="16"/>
  <c r="L15" i="16"/>
  <c r="L12" i="16"/>
  <c r="I12" i="16"/>
  <c r="F12" i="16"/>
  <c r="I21" i="25"/>
  <c r="F21" i="25"/>
  <c r="C21" i="25"/>
  <c r="L18" i="25"/>
  <c r="F18" i="25"/>
  <c r="C18" i="25"/>
  <c r="C15" i="25"/>
  <c r="I15" i="25"/>
  <c r="L15" i="25"/>
  <c r="L12" i="25"/>
  <c r="I12" i="25"/>
  <c r="F12" i="25"/>
  <c r="I21" i="17"/>
  <c r="F21" i="17"/>
  <c r="C21" i="17"/>
  <c r="C18" i="17"/>
  <c r="F18" i="17"/>
  <c r="L18" i="17"/>
  <c r="L15" i="17"/>
  <c r="L12" i="17"/>
  <c r="I12" i="17"/>
  <c r="I15" i="17"/>
  <c r="C15" i="17"/>
  <c r="E135" i="3" l="1"/>
  <c r="G143" i="3"/>
  <c r="G139" i="3"/>
  <c r="G135" i="3"/>
  <c r="F147" i="3"/>
  <c r="F139" i="3"/>
  <c r="F135" i="3"/>
  <c r="E147" i="3"/>
  <c r="E143" i="3"/>
  <c r="D149" i="3"/>
  <c r="E149" i="3" s="1"/>
  <c r="V20" i="25" s="1"/>
  <c r="D147" i="3"/>
  <c r="D145" i="3"/>
  <c r="E145" i="3" s="1"/>
  <c r="V17" i="25" s="1"/>
  <c r="D143" i="3"/>
  <c r="D141" i="3"/>
  <c r="E141" i="3" s="1"/>
  <c r="V14" i="25" s="1"/>
  <c r="D139" i="3"/>
  <c r="D137" i="3"/>
  <c r="E137" i="3" s="1"/>
  <c r="V11" i="25" s="1"/>
  <c r="L6" i="25"/>
  <c r="L6" i="16"/>
  <c r="L6" i="15"/>
  <c r="L6" i="14"/>
  <c r="L6" i="13"/>
  <c r="Q11" i="25"/>
  <c r="Q20" i="25"/>
  <c r="P20" i="25"/>
  <c r="O20" i="25"/>
  <c r="Q17" i="25"/>
  <c r="P17" i="25"/>
  <c r="O17" i="25"/>
  <c r="Q14" i="25"/>
  <c r="P14" i="25"/>
  <c r="P11" i="25"/>
  <c r="O11" i="25"/>
  <c r="Q20" i="17"/>
  <c r="P20" i="17"/>
  <c r="O20" i="17"/>
  <c r="Q17" i="17"/>
  <c r="P17" i="17"/>
  <c r="O17" i="17"/>
  <c r="Q14" i="17"/>
  <c r="P14" i="17"/>
  <c r="O14" i="17"/>
  <c r="Q11" i="17"/>
  <c r="P11" i="17"/>
  <c r="O11" i="17"/>
  <c r="Q20" i="16"/>
  <c r="P20" i="16"/>
  <c r="O20" i="16"/>
  <c r="Q17" i="16"/>
  <c r="P17" i="16"/>
  <c r="O17" i="16"/>
  <c r="Q14" i="16"/>
  <c r="P14" i="16"/>
  <c r="O14" i="16"/>
  <c r="Q11" i="16"/>
  <c r="P11" i="16"/>
  <c r="O11" i="16"/>
  <c r="Q20" i="15"/>
  <c r="P20" i="15"/>
  <c r="O20" i="15"/>
  <c r="Q17" i="15"/>
  <c r="P17" i="15"/>
  <c r="O17" i="15"/>
  <c r="Q14" i="15"/>
  <c r="P14" i="15"/>
  <c r="O14" i="15"/>
  <c r="Q11" i="15"/>
  <c r="P11" i="15"/>
  <c r="O11" i="15"/>
  <c r="Q20" i="14"/>
  <c r="P20" i="14"/>
  <c r="O20" i="14"/>
  <c r="Q17" i="14"/>
  <c r="P17" i="14"/>
  <c r="O17" i="14"/>
  <c r="Q14" i="14"/>
  <c r="P14" i="14"/>
  <c r="O14" i="14"/>
  <c r="Q11" i="14"/>
  <c r="P11" i="14"/>
  <c r="O11" i="14"/>
  <c r="Q20" i="13"/>
  <c r="P20" i="13"/>
  <c r="O20" i="13"/>
  <c r="Q17" i="13"/>
  <c r="P17" i="13"/>
  <c r="O17" i="13"/>
  <c r="Q14" i="13"/>
  <c r="P14" i="13"/>
  <c r="O14" i="13"/>
  <c r="Q11" i="13"/>
  <c r="P11" i="13"/>
  <c r="O11" i="13"/>
  <c r="Q11" i="1"/>
  <c r="R11" i="1" s="1"/>
  <c r="O11" i="1"/>
  <c r="G121" i="3"/>
  <c r="G117" i="3"/>
  <c r="G113" i="3"/>
  <c r="F125" i="3"/>
  <c r="F117" i="3"/>
  <c r="F113" i="3"/>
  <c r="E125" i="3"/>
  <c r="E121" i="3"/>
  <c r="D127" i="3"/>
  <c r="E127" i="3" s="1"/>
  <c r="V20" i="17" s="1"/>
  <c r="D125" i="3"/>
  <c r="D123" i="3"/>
  <c r="E123" i="3" s="1"/>
  <c r="V17" i="17" s="1"/>
  <c r="D121" i="3"/>
  <c r="D119" i="3"/>
  <c r="E119" i="3" s="1"/>
  <c r="V14" i="17" s="1"/>
  <c r="D117" i="3"/>
  <c r="D115" i="3"/>
  <c r="E115" i="3" s="1"/>
  <c r="V11" i="17" s="1"/>
  <c r="D93" i="3"/>
  <c r="E93" i="3" s="1"/>
  <c r="V11" i="16" s="1"/>
  <c r="D103" i="3"/>
  <c r="E99" i="3"/>
  <c r="G99" i="3"/>
  <c r="G95" i="3"/>
  <c r="G91" i="3"/>
  <c r="F103" i="3"/>
  <c r="F95" i="3"/>
  <c r="F91" i="3"/>
  <c r="E103" i="3"/>
  <c r="E91" i="3"/>
  <c r="D95" i="3"/>
  <c r="D97" i="3"/>
  <c r="E97" i="3" s="1"/>
  <c r="V14" i="16" s="1"/>
  <c r="D99" i="3"/>
  <c r="D101" i="3"/>
  <c r="E101" i="3" s="1"/>
  <c r="V17" i="16" s="1"/>
  <c r="D105" i="3"/>
  <c r="E105" i="3" s="1"/>
  <c r="V20" i="16" s="1"/>
  <c r="N28" i="3" l="1"/>
  <c r="AJ30" i="3"/>
  <c r="P28" i="3"/>
  <c r="AL30" i="3"/>
  <c r="AK30" i="3"/>
  <c r="O28" i="3"/>
  <c r="N16" i="3"/>
  <c r="AJ29" i="3"/>
  <c r="AL29" i="3"/>
  <c r="P16" i="3"/>
  <c r="O16" i="3"/>
  <c r="AK29" i="3"/>
  <c r="P10" i="3"/>
  <c r="AL28" i="3"/>
  <c r="AK28" i="3"/>
  <c r="O10" i="3"/>
  <c r="AJ27" i="3"/>
  <c r="N24" i="3"/>
  <c r="P24" i="3"/>
  <c r="AL27" i="3"/>
  <c r="AK27" i="3"/>
  <c r="O24" i="3"/>
  <c r="U28" i="3"/>
  <c r="AR30" i="3"/>
  <c r="U10" i="3"/>
  <c r="AR28" i="3"/>
  <c r="U24" i="3"/>
  <c r="AR27" i="3"/>
  <c r="U16" i="3"/>
  <c r="AR29" i="3"/>
  <c r="F92" i="3"/>
  <c r="G92" i="3" s="1"/>
  <c r="F136" i="3"/>
  <c r="G136" i="3" s="1"/>
  <c r="R11" i="16"/>
  <c r="R11" i="17"/>
  <c r="Q8" i="3" s="1"/>
  <c r="R11" i="25"/>
  <c r="Q24" i="3" s="1"/>
  <c r="F148" i="3"/>
  <c r="G148" i="3" s="1"/>
  <c r="F144" i="3"/>
  <c r="G144" i="3" s="1"/>
  <c r="F126" i="3"/>
  <c r="G126" i="3" s="1"/>
  <c r="R20" i="15"/>
  <c r="R17" i="14"/>
  <c r="R14" i="13"/>
  <c r="F100" i="3"/>
  <c r="G100" i="3" s="1"/>
  <c r="F122" i="3"/>
  <c r="G122" i="3" s="1"/>
  <c r="F118" i="3"/>
  <c r="G118" i="3" s="1"/>
  <c r="F140" i="3"/>
  <c r="G140" i="3" s="1"/>
  <c r="F96" i="3"/>
  <c r="G96" i="3" s="1"/>
  <c r="R11" i="13"/>
  <c r="R14" i="14"/>
  <c r="R17" i="15"/>
  <c r="R20" i="16"/>
  <c r="Q27" i="3" s="1"/>
  <c r="R20" i="17"/>
  <c r="R20" i="25"/>
  <c r="Q28" i="3" s="1"/>
  <c r="R20" i="13"/>
  <c r="R11" i="14"/>
  <c r="R14" i="15"/>
  <c r="R17" i="16"/>
  <c r="Q9" i="3" s="1"/>
  <c r="R17" i="17"/>
  <c r="R17" i="25"/>
  <c r="Q16" i="3" s="1"/>
  <c r="R17" i="13"/>
  <c r="R20" i="14"/>
  <c r="R11" i="15"/>
  <c r="R14" i="16"/>
  <c r="R14" i="17"/>
  <c r="Q14" i="3" s="1"/>
  <c r="R14" i="25"/>
  <c r="Q10" i="3" s="1"/>
  <c r="F104" i="3"/>
  <c r="G104" i="3" s="1"/>
  <c r="E72" i="3"/>
  <c r="F69" i="3"/>
  <c r="G77" i="3"/>
  <c r="G73" i="3"/>
  <c r="G69" i="3"/>
  <c r="F81" i="3"/>
  <c r="F73" i="3"/>
  <c r="E81" i="3"/>
  <c r="E77" i="3"/>
  <c r="E76" i="3"/>
  <c r="E69" i="3"/>
  <c r="D83" i="3"/>
  <c r="E83" i="3" s="1"/>
  <c r="V20" i="15" s="1"/>
  <c r="D81" i="3"/>
  <c r="D79" i="3"/>
  <c r="E79" i="3" s="1"/>
  <c r="V17" i="15" s="1"/>
  <c r="D77" i="3"/>
  <c r="D75" i="3"/>
  <c r="E75" i="3" s="1"/>
  <c r="V14" i="15" s="1"/>
  <c r="D73" i="3"/>
  <c r="D71" i="3"/>
  <c r="E71" i="3" s="1"/>
  <c r="V11" i="15" s="1"/>
  <c r="G55" i="3"/>
  <c r="G51" i="3"/>
  <c r="G47" i="3"/>
  <c r="F59" i="3"/>
  <c r="F51" i="3"/>
  <c r="F47" i="3"/>
  <c r="E59" i="3"/>
  <c r="E55" i="3"/>
  <c r="E47" i="3"/>
  <c r="D61" i="3"/>
  <c r="E61" i="3" s="1"/>
  <c r="V20" i="14" s="1"/>
  <c r="D59" i="3"/>
  <c r="D57" i="3"/>
  <c r="E57" i="3" s="1"/>
  <c r="V17" i="14" s="1"/>
  <c r="D55" i="3"/>
  <c r="D53" i="3"/>
  <c r="E53" i="3" s="1"/>
  <c r="V14" i="14" s="1"/>
  <c r="D51" i="3"/>
  <c r="D49" i="3"/>
  <c r="E49" i="3" s="1"/>
  <c r="V11" i="14" s="1"/>
  <c r="D39" i="3"/>
  <c r="E39" i="3" s="1"/>
  <c r="V20" i="13" s="1"/>
  <c r="G36" i="3"/>
  <c r="D35" i="3"/>
  <c r="E35" i="3" s="1"/>
  <c r="V17" i="13" s="1"/>
  <c r="D31" i="3"/>
  <c r="E31" i="3" s="1"/>
  <c r="V14" i="13" s="1"/>
  <c r="F29" i="3"/>
  <c r="D29" i="3"/>
  <c r="D27" i="3"/>
  <c r="E27" i="3" s="1"/>
  <c r="V11" i="13" s="1"/>
  <c r="F25" i="3"/>
  <c r="E25" i="3"/>
  <c r="G40" i="3"/>
  <c r="G33" i="3"/>
  <c r="G29" i="3"/>
  <c r="G25" i="3"/>
  <c r="F37" i="3"/>
  <c r="E37" i="3"/>
  <c r="E33" i="3"/>
  <c r="D37" i="3"/>
  <c r="D33" i="3"/>
  <c r="G11" i="3"/>
  <c r="G7" i="3"/>
  <c r="G3" i="3"/>
  <c r="F15" i="3"/>
  <c r="F7" i="3"/>
  <c r="F3" i="3"/>
  <c r="E15" i="3"/>
  <c r="E11" i="3"/>
  <c r="D17" i="3"/>
  <c r="E17" i="3" s="1"/>
  <c r="D15" i="3"/>
  <c r="D13" i="3"/>
  <c r="E13" i="3" s="1"/>
  <c r="D11" i="3"/>
  <c r="D9" i="3"/>
  <c r="E9" i="3" s="1"/>
  <c r="D7" i="3"/>
  <c r="D5" i="3"/>
  <c r="E5" i="3" s="1"/>
  <c r="N9" i="3"/>
  <c r="O9" i="3"/>
  <c r="P9" i="3"/>
  <c r="N27" i="3"/>
  <c r="O27" i="3"/>
  <c r="P27" i="3"/>
  <c r="N8" i="3"/>
  <c r="O8" i="3"/>
  <c r="P8" i="3"/>
  <c r="N14" i="3"/>
  <c r="O14" i="3"/>
  <c r="P14" i="3"/>
  <c r="F26" i="3" l="1"/>
  <c r="G26" i="3" s="1"/>
  <c r="F12" i="3"/>
  <c r="G12" i="3" s="1"/>
  <c r="F8" i="3"/>
  <c r="G8" i="3" s="1"/>
  <c r="F16" i="3"/>
  <c r="G16" i="3" s="1"/>
  <c r="F48" i="3"/>
  <c r="G48" i="3" s="1"/>
  <c r="F70" i="3"/>
  <c r="G70" i="3" s="1"/>
  <c r="F78" i="3"/>
  <c r="G78" i="3" s="1"/>
  <c r="F38" i="3"/>
  <c r="G38" i="3" s="1"/>
  <c r="F74" i="3"/>
  <c r="G74" i="3" s="1"/>
  <c r="F30" i="3"/>
  <c r="G30" i="3" s="1"/>
  <c r="F56" i="3"/>
  <c r="G56" i="3" s="1"/>
  <c r="F52" i="3"/>
  <c r="G52" i="3" s="1"/>
  <c r="F60" i="3"/>
  <c r="G60" i="3" s="1"/>
  <c r="F82" i="3"/>
  <c r="G82" i="3" s="1"/>
  <c r="F34" i="3"/>
  <c r="G34" i="3" s="1"/>
  <c r="V11" i="1"/>
  <c r="Q20" i="1"/>
  <c r="Q17" i="1"/>
  <c r="Q14" i="1"/>
  <c r="P20" i="1"/>
  <c r="P17" i="1"/>
  <c r="P14" i="1"/>
  <c r="O20" i="1"/>
  <c r="E18" i="3" s="1"/>
  <c r="O17" i="1"/>
  <c r="O14" i="1"/>
  <c r="R14" i="1" l="1"/>
  <c r="R20" i="1"/>
  <c r="R17" i="1"/>
  <c r="G6" i="3"/>
  <c r="L23" i="22"/>
  <c r="B7" i="30" l="1"/>
  <c r="B12" i="30"/>
  <c r="B17" i="30"/>
  <c r="B22" i="30"/>
  <c r="B27" i="30"/>
  <c r="B32" i="30"/>
  <c r="B37" i="30"/>
  <c r="B42" i="30"/>
  <c r="B47" i="30"/>
  <c r="B52" i="30"/>
  <c r="B57" i="30"/>
  <c r="B62" i="30"/>
  <c r="B67" i="30"/>
  <c r="B72" i="30"/>
  <c r="B77" i="30"/>
  <c r="B82" i="30"/>
  <c r="B87" i="30"/>
  <c r="B92" i="30"/>
  <c r="B97" i="30"/>
  <c r="B102" i="30"/>
  <c r="B107" i="30"/>
  <c r="B112" i="30"/>
  <c r="B117" i="30"/>
  <c r="B122" i="30"/>
  <c r="B127" i="30"/>
  <c r="B132" i="30"/>
  <c r="B137" i="30"/>
  <c r="B2" i="30"/>
  <c r="I53" i="21" l="1"/>
  <c r="I45" i="21"/>
  <c r="I37" i="21"/>
  <c r="I29" i="21"/>
  <c r="I21" i="21"/>
  <c r="I13" i="21"/>
  <c r="B63" i="30" l="1"/>
  <c r="B128" i="30"/>
  <c r="T20" i="1"/>
  <c r="T17" i="1"/>
  <c r="F10" i="3" l="1"/>
  <c r="F14" i="3"/>
  <c r="B68" i="30"/>
  <c r="B43" i="30"/>
  <c r="B38" i="30"/>
  <c r="B138" i="30"/>
  <c r="B108" i="30"/>
  <c r="B78" i="30"/>
  <c r="B103" i="30"/>
  <c r="B53" i="30"/>
  <c r="B28" i="30"/>
  <c r="B93" i="30"/>
  <c r="B8" i="30"/>
  <c r="B73" i="30"/>
  <c r="B58" i="30"/>
  <c r="B133" i="30"/>
  <c r="B123" i="30"/>
  <c r="B113" i="30"/>
  <c r="B118" i="30"/>
  <c r="B98" i="30"/>
  <c r="B88" i="30"/>
  <c r="B83" i="30"/>
  <c r="B48" i="30"/>
  <c r="B33" i="30"/>
  <c r="B23" i="30"/>
  <c r="B18" i="30"/>
  <c r="B13" i="30"/>
  <c r="B3" i="30"/>
  <c r="T20" i="13"/>
  <c r="T17" i="13"/>
  <c r="AR94" i="3"/>
  <c r="AL94" i="3"/>
  <c r="AK94" i="3"/>
  <c r="AM94" i="3" s="1"/>
  <c r="AJ94" i="3"/>
  <c r="AQ94" i="3" s="1"/>
  <c r="AR93" i="3"/>
  <c r="AL93" i="3"/>
  <c r="AK93" i="3"/>
  <c r="AM93" i="3" s="1"/>
  <c r="AJ93" i="3"/>
  <c r="AQ93" i="3" s="1"/>
  <c r="AR92" i="3"/>
  <c r="AL92" i="3"/>
  <c r="AK92" i="3"/>
  <c r="AM92" i="3" s="1"/>
  <c r="AJ92" i="3"/>
  <c r="AQ92" i="3" s="1"/>
  <c r="AR91" i="3"/>
  <c r="AL91" i="3"/>
  <c r="AK91" i="3"/>
  <c r="AM91" i="3" s="1"/>
  <c r="AJ91" i="3"/>
  <c r="AR90" i="3"/>
  <c r="AL90" i="3"/>
  <c r="AK90" i="3"/>
  <c r="AM90" i="3" s="1"/>
  <c r="AJ90" i="3"/>
  <c r="AQ90" i="3" s="1"/>
  <c r="AR89" i="3"/>
  <c r="AL89" i="3"/>
  <c r="AK89" i="3"/>
  <c r="AM89" i="3" s="1"/>
  <c r="AJ89" i="3"/>
  <c r="AQ89" i="3" s="1"/>
  <c r="AR88" i="3"/>
  <c r="AL88" i="3"/>
  <c r="AK88" i="3"/>
  <c r="AM88" i="3" s="1"/>
  <c r="AJ88" i="3"/>
  <c r="AQ88" i="3" s="1"/>
  <c r="AR87" i="3"/>
  <c r="AL87" i="3"/>
  <c r="AK87" i="3"/>
  <c r="AM87" i="3" s="1"/>
  <c r="AJ87" i="3"/>
  <c r="AQ87" i="3" s="1"/>
  <c r="AR86" i="3"/>
  <c r="AL86" i="3"/>
  <c r="AK86" i="3"/>
  <c r="AM86" i="3" s="1"/>
  <c r="AJ86" i="3"/>
  <c r="AQ86" i="3" s="1"/>
  <c r="AR85" i="3"/>
  <c r="AL85" i="3"/>
  <c r="AK85" i="3"/>
  <c r="AM85" i="3" s="1"/>
  <c r="AJ85" i="3"/>
  <c r="AQ85" i="3" s="1"/>
  <c r="AR84" i="3"/>
  <c r="AL84" i="3"/>
  <c r="AK84" i="3"/>
  <c r="AM84" i="3" s="1"/>
  <c r="AJ84" i="3"/>
  <c r="AQ84" i="3" s="1"/>
  <c r="AR83" i="3"/>
  <c r="AL83" i="3"/>
  <c r="AK83" i="3"/>
  <c r="AM83" i="3" s="1"/>
  <c r="AJ83" i="3"/>
  <c r="AQ83" i="3" s="1"/>
  <c r="AR82" i="3"/>
  <c r="AL82" i="3"/>
  <c r="AK82" i="3"/>
  <c r="AM82" i="3" s="1"/>
  <c r="AJ82" i="3"/>
  <c r="AR81" i="3"/>
  <c r="AL81" i="3"/>
  <c r="AK81" i="3"/>
  <c r="AM81" i="3" s="1"/>
  <c r="AJ81" i="3"/>
  <c r="AQ81" i="3" s="1"/>
  <c r="AR80" i="3"/>
  <c r="AL80" i="3"/>
  <c r="AK80" i="3"/>
  <c r="AM80" i="3" s="1"/>
  <c r="AJ80" i="3"/>
  <c r="AR79" i="3"/>
  <c r="AL79" i="3"/>
  <c r="AK79" i="3"/>
  <c r="AM79" i="3" s="1"/>
  <c r="AJ79" i="3"/>
  <c r="AQ79" i="3" s="1"/>
  <c r="AR78" i="3"/>
  <c r="AL78" i="3"/>
  <c r="AK78" i="3"/>
  <c r="AM78" i="3" s="1"/>
  <c r="AJ78" i="3"/>
  <c r="AQ78" i="3" s="1"/>
  <c r="AR77" i="3"/>
  <c r="AL77" i="3"/>
  <c r="AK77" i="3"/>
  <c r="AM77" i="3" s="1"/>
  <c r="AJ77" i="3"/>
  <c r="AR76" i="3"/>
  <c r="AL76" i="3"/>
  <c r="AK76" i="3"/>
  <c r="AM76" i="3" s="1"/>
  <c r="AJ76" i="3"/>
  <c r="AQ76" i="3" s="1"/>
  <c r="AR75" i="3"/>
  <c r="AL75" i="3"/>
  <c r="AK75" i="3"/>
  <c r="AM75" i="3" s="1"/>
  <c r="AJ75" i="3"/>
  <c r="AR74" i="3"/>
  <c r="AL74" i="3"/>
  <c r="AK74" i="3"/>
  <c r="AM74" i="3" s="1"/>
  <c r="AJ74" i="3"/>
  <c r="AQ74" i="3" s="1"/>
  <c r="AR73" i="3"/>
  <c r="AL73" i="3"/>
  <c r="AK73" i="3"/>
  <c r="AM73" i="3" s="1"/>
  <c r="AJ73" i="3"/>
  <c r="AQ73" i="3" s="1"/>
  <c r="AR72" i="3"/>
  <c r="AL72" i="3"/>
  <c r="AK72" i="3"/>
  <c r="AM72" i="3" s="1"/>
  <c r="AJ72" i="3"/>
  <c r="AQ72" i="3" s="1"/>
  <c r="AR71" i="3"/>
  <c r="AL71" i="3"/>
  <c r="AK71" i="3"/>
  <c r="AM71" i="3" s="1"/>
  <c r="AJ71" i="3"/>
  <c r="AQ71" i="3" s="1"/>
  <c r="AR70" i="3"/>
  <c r="AL70" i="3"/>
  <c r="AK70" i="3"/>
  <c r="AM70" i="3" s="1"/>
  <c r="AJ70" i="3"/>
  <c r="AQ70" i="3" s="1"/>
  <c r="AR69" i="3"/>
  <c r="AL69" i="3"/>
  <c r="AK69" i="3"/>
  <c r="AM69" i="3" s="1"/>
  <c r="AJ69" i="3"/>
  <c r="AQ69" i="3" s="1"/>
  <c r="AR68" i="3"/>
  <c r="AL68" i="3"/>
  <c r="AK68" i="3"/>
  <c r="AM68" i="3" s="1"/>
  <c r="AJ68" i="3"/>
  <c r="AQ68" i="3" s="1"/>
  <c r="AR67" i="3"/>
  <c r="AL67" i="3"/>
  <c r="AK67" i="3"/>
  <c r="AM67" i="3" s="1"/>
  <c r="AJ67" i="3"/>
  <c r="AQ67" i="3" s="1"/>
  <c r="AQ47" i="3"/>
  <c r="AQ46" i="3"/>
  <c r="AQ42" i="3"/>
  <c r="AQ39" i="3"/>
  <c r="AQ38" i="3"/>
  <c r="AO26" i="3"/>
  <c r="AN26" i="3"/>
  <c r="AM26" i="3"/>
  <c r="AO25" i="3"/>
  <c r="AN25" i="3"/>
  <c r="AM25" i="3"/>
  <c r="AO24" i="3"/>
  <c r="AN24" i="3"/>
  <c r="AM24" i="3"/>
  <c r="AO23" i="3"/>
  <c r="AN23" i="3"/>
  <c r="AM23" i="3"/>
  <c r="AO22" i="3"/>
  <c r="AN22" i="3"/>
  <c r="AM22" i="3"/>
  <c r="AO21" i="3"/>
  <c r="AN21" i="3"/>
  <c r="AM21" i="3"/>
  <c r="AO20" i="3"/>
  <c r="AN20" i="3"/>
  <c r="AM20" i="3"/>
  <c r="AO19" i="3"/>
  <c r="AN19" i="3"/>
  <c r="AM19" i="3"/>
  <c r="AO18" i="3"/>
  <c r="AN18" i="3"/>
  <c r="AM18" i="3"/>
  <c r="AO17" i="3"/>
  <c r="AN17" i="3"/>
  <c r="AM17" i="3"/>
  <c r="AO16" i="3"/>
  <c r="AN16" i="3"/>
  <c r="AM16" i="3"/>
  <c r="AO15" i="3"/>
  <c r="AN15" i="3"/>
  <c r="AM15" i="3"/>
  <c r="AO14" i="3"/>
  <c r="AN14" i="3"/>
  <c r="AM14" i="3"/>
  <c r="AO13" i="3"/>
  <c r="AN13" i="3"/>
  <c r="AM13" i="3"/>
  <c r="AO12" i="3"/>
  <c r="AN12" i="3"/>
  <c r="AM12" i="3"/>
  <c r="AO11" i="3"/>
  <c r="AN11" i="3"/>
  <c r="AM11" i="3"/>
  <c r="AO10" i="3"/>
  <c r="AN10" i="3"/>
  <c r="AM10" i="3"/>
  <c r="AO9" i="3"/>
  <c r="AN9" i="3"/>
  <c r="AM9" i="3"/>
  <c r="AO8" i="3"/>
  <c r="AN8" i="3"/>
  <c r="AM8" i="3"/>
  <c r="AO7" i="3"/>
  <c r="AN7" i="3"/>
  <c r="AM7" i="3"/>
  <c r="AO6" i="3"/>
  <c r="AN6" i="3"/>
  <c r="AM6" i="3"/>
  <c r="AO5" i="3"/>
  <c r="AN5" i="3"/>
  <c r="AM5" i="3"/>
  <c r="AO4" i="3"/>
  <c r="AN4" i="3"/>
  <c r="AM4" i="3"/>
  <c r="AO3" i="3"/>
  <c r="AN3" i="3"/>
  <c r="AM3" i="3"/>
  <c r="AQ91" i="3" l="1"/>
  <c r="AQ37" i="3"/>
  <c r="AQ40" i="3"/>
  <c r="AQ41" i="3"/>
  <c r="AQ43" i="3"/>
  <c r="AQ45" i="3"/>
  <c r="AQ48" i="3"/>
  <c r="AQ49" i="3"/>
  <c r="U11" i="1"/>
  <c r="T14" i="1"/>
  <c r="U11" i="13"/>
  <c r="T14" i="13"/>
  <c r="G32" i="3" s="1"/>
  <c r="AQ75" i="3"/>
  <c r="AQ77" i="3"/>
  <c r="AQ80" i="3"/>
  <c r="AQ82" i="3"/>
  <c r="B11" i="1"/>
  <c r="AI3" i="3" s="1"/>
  <c r="F36" i="3" l="1"/>
  <c r="F32" i="3"/>
  <c r="G10" i="3"/>
  <c r="F18" i="3"/>
  <c r="F40" i="3"/>
  <c r="E3" i="3"/>
  <c r="F4" i="3" s="1"/>
  <c r="G4" i="3" s="1"/>
  <c r="H38" i="22" l="1"/>
  <c r="J38" i="22"/>
  <c r="D38" i="22"/>
  <c r="F38" i="22"/>
  <c r="P35" i="22"/>
  <c r="R35" i="22"/>
  <c r="L35" i="22"/>
  <c r="N35" i="22"/>
  <c r="H35" i="22"/>
  <c r="J35" i="22"/>
  <c r="D35" i="22"/>
  <c r="F35" i="22"/>
  <c r="H26" i="22"/>
  <c r="J26" i="22"/>
  <c r="D26" i="22"/>
  <c r="F26" i="22"/>
  <c r="P23" i="22"/>
  <c r="R23" i="22"/>
  <c r="N23" i="22"/>
  <c r="H23" i="22"/>
  <c r="J23" i="22"/>
  <c r="D23" i="22"/>
  <c r="F23" i="22"/>
  <c r="J20" i="22"/>
  <c r="H20" i="22"/>
  <c r="F20" i="22"/>
  <c r="D20" i="22"/>
  <c r="R17" i="22"/>
  <c r="P17" i="22"/>
  <c r="L17" i="22"/>
  <c r="J17" i="22"/>
  <c r="H17" i="22"/>
  <c r="F17" i="22"/>
  <c r="D17" i="22"/>
  <c r="H14" i="22"/>
  <c r="J14" i="22"/>
  <c r="D14" i="22"/>
  <c r="F14" i="22"/>
  <c r="P11" i="22"/>
  <c r="R11" i="22"/>
  <c r="L11" i="22"/>
  <c r="N11" i="22"/>
  <c r="H11" i="22"/>
  <c r="J11" i="22"/>
  <c r="D11" i="22"/>
  <c r="F11" i="22"/>
  <c r="H8" i="22"/>
  <c r="J8" i="22"/>
  <c r="D8" i="22"/>
  <c r="F8" i="22"/>
  <c r="P5" i="22"/>
  <c r="R5" i="22"/>
  <c r="L5" i="22"/>
  <c r="N5" i="22"/>
  <c r="H5" i="22"/>
  <c r="J5" i="22"/>
  <c r="D5" i="22"/>
  <c r="F5" i="22"/>
  <c r="H32" i="22"/>
  <c r="J32" i="22"/>
  <c r="D32" i="22"/>
  <c r="F32" i="22"/>
  <c r="P29" i="22"/>
  <c r="R29" i="22"/>
  <c r="L29" i="22"/>
  <c r="N29" i="22"/>
  <c r="H29" i="22"/>
  <c r="J29" i="22"/>
  <c r="D29" i="22"/>
  <c r="F29" i="22"/>
  <c r="C11" i="1" l="1"/>
  <c r="T20" i="15"/>
  <c r="T20" i="14"/>
  <c r="C11" i="15"/>
  <c r="L10" i="3"/>
  <c r="C11" i="25"/>
  <c r="L24" i="3" s="1"/>
  <c r="C11" i="17"/>
  <c r="T20" i="25"/>
  <c r="S28" i="3" s="1"/>
  <c r="C11" i="16"/>
  <c r="C11" i="13"/>
  <c r="T17" i="17"/>
  <c r="T20" i="17"/>
  <c r="T17" i="15"/>
  <c r="T17" i="14"/>
  <c r="C11" i="14"/>
  <c r="E124" i="3" l="1"/>
  <c r="F116" i="3"/>
  <c r="G84" i="3"/>
  <c r="G80" i="3"/>
  <c r="G72" i="3"/>
  <c r="E84" i="3"/>
  <c r="T17" i="25"/>
  <c r="L16" i="3"/>
  <c r="U20" i="1"/>
  <c r="T11" i="1"/>
  <c r="U14" i="1"/>
  <c r="U17" i="1"/>
  <c r="U17" i="13"/>
  <c r="U14" i="13"/>
  <c r="U20" i="13"/>
  <c r="T11" i="13"/>
  <c r="U17" i="14"/>
  <c r="U20" i="14"/>
  <c r="U14" i="14"/>
  <c r="T11" i="14"/>
  <c r="U11" i="14"/>
  <c r="T14" i="14"/>
  <c r="G54" i="3" s="1"/>
  <c r="U14" i="15"/>
  <c r="U17" i="15"/>
  <c r="U20" i="15"/>
  <c r="T11" i="15"/>
  <c r="U11" i="15"/>
  <c r="T14" i="15"/>
  <c r="G76" i="3" s="1"/>
  <c r="U17" i="16"/>
  <c r="U14" i="16"/>
  <c r="U20" i="16"/>
  <c r="T11" i="16"/>
  <c r="U11" i="16"/>
  <c r="T14" i="16"/>
  <c r="L27" i="3"/>
  <c r="T20" i="16"/>
  <c r="L9" i="3"/>
  <c r="T17" i="16"/>
  <c r="L14" i="3"/>
  <c r="U11" i="17"/>
  <c r="T14" i="17"/>
  <c r="L8" i="3"/>
  <c r="U17" i="17"/>
  <c r="U14" i="17"/>
  <c r="U20" i="17"/>
  <c r="T11" i="17"/>
  <c r="U20" i="25"/>
  <c r="T28" i="3" s="1"/>
  <c r="U17" i="25"/>
  <c r="T16" i="3" s="1"/>
  <c r="U14" i="25"/>
  <c r="T10" i="3" s="1"/>
  <c r="T11" i="25"/>
  <c r="S24" i="3" s="1"/>
  <c r="U11" i="25"/>
  <c r="T24" i="3" s="1"/>
  <c r="T14" i="25"/>
  <c r="F23" i="1"/>
  <c r="B23" i="1"/>
  <c r="F23" i="13"/>
  <c r="B23" i="13"/>
  <c r="F23" i="14"/>
  <c r="B23" i="14"/>
  <c r="F23" i="15"/>
  <c r="B23" i="15"/>
  <c r="F23" i="25"/>
  <c r="B23" i="25"/>
  <c r="F23" i="17"/>
  <c r="B23" i="17"/>
  <c r="B23" i="16"/>
  <c r="F23" i="16"/>
  <c r="E32" i="3" l="1"/>
  <c r="W14" i="13" s="1"/>
  <c r="E28" i="3"/>
  <c r="E36" i="3"/>
  <c r="W17" i="13" s="1"/>
  <c r="F28" i="3"/>
  <c r="E120" i="3"/>
  <c r="E116" i="3"/>
  <c r="G62" i="3"/>
  <c r="G58" i="3"/>
  <c r="F58" i="3"/>
  <c r="F54" i="3"/>
  <c r="G28" i="3"/>
  <c r="W11" i="13" s="1"/>
  <c r="E40" i="3"/>
  <c r="W20" i="13" s="1"/>
  <c r="E10" i="3"/>
  <c r="W14" i="1" s="1"/>
  <c r="E6" i="3"/>
  <c r="F120" i="3"/>
  <c r="F128" i="3"/>
  <c r="G120" i="3"/>
  <c r="G128" i="3"/>
  <c r="G124" i="3"/>
  <c r="S16" i="3"/>
  <c r="G146" i="3"/>
  <c r="G150" i="3"/>
  <c r="S10" i="3"/>
  <c r="F146" i="3"/>
  <c r="E98" i="3"/>
  <c r="E94" i="3"/>
  <c r="G18" i="3"/>
  <c r="W20" i="1" s="1"/>
  <c r="G14" i="3"/>
  <c r="G142" i="3"/>
  <c r="F142" i="3"/>
  <c r="F106" i="3"/>
  <c r="E106" i="3"/>
  <c r="F94" i="3"/>
  <c r="G94" i="3"/>
  <c r="F138" i="3"/>
  <c r="G138" i="3"/>
  <c r="E150" i="3"/>
  <c r="E142" i="3"/>
  <c r="E138" i="3"/>
  <c r="E128" i="3"/>
  <c r="F98" i="3"/>
  <c r="F102" i="3"/>
  <c r="G102" i="3"/>
  <c r="G106" i="3"/>
  <c r="W20" i="16" s="1"/>
  <c r="F80" i="3"/>
  <c r="F76" i="3"/>
  <c r="W14" i="15" s="1"/>
  <c r="F72" i="3"/>
  <c r="W11" i="15" s="1"/>
  <c r="F50" i="3"/>
  <c r="G50" i="3"/>
  <c r="E54" i="3"/>
  <c r="E62" i="3"/>
  <c r="E50" i="3"/>
  <c r="F6" i="3"/>
  <c r="E14" i="3"/>
  <c r="E58" i="3"/>
  <c r="F62" i="3"/>
  <c r="E80" i="3"/>
  <c r="F84" i="3"/>
  <c r="W20" i="15" s="1"/>
  <c r="G98" i="3"/>
  <c r="E102" i="3"/>
  <c r="G116" i="3"/>
  <c r="W11" i="17" s="1"/>
  <c r="F124" i="3"/>
  <c r="F150" i="3"/>
  <c r="E146" i="3"/>
  <c r="W17" i="25" s="1"/>
  <c r="V16" i="3" s="1"/>
  <c r="W17" i="15" l="1"/>
  <c r="W14" i="14"/>
  <c r="W17" i="14"/>
  <c r="W17" i="17"/>
  <c r="W11" i="1"/>
  <c r="W17" i="1"/>
  <c r="W20" i="17"/>
  <c r="W14" i="17"/>
  <c r="W11" i="16"/>
  <c r="W14" i="25"/>
  <c r="V10" i="3" s="1"/>
  <c r="W17" i="16"/>
  <c r="W14" i="16"/>
  <c r="W20" i="25"/>
  <c r="V28" i="3" s="1"/>
  <c r="W11" i="25"/>
  <c r="V24" i="3" s="1"/>
  <c r="W20" i="14"/>
  <c r="W11" i="14"/>
  <c r="L30" i="3"/>
  <c r="L23" i="3"/>
  <c r="AI6" i="3" l="1"/>
  <c r="AI10" i="3"/>
  <c r="AI18" i="3"/>
  <c r="AI26" i="3"/>
  <c r="AI25" i="3"/>
  <c r="AI17" i="3"/>
  <c r="AI13" i="3"/>
  <c r="AI9" i="3"/>
  <c r="AI5" i="3"/>
  <c r="AI4" i="3"/>
  <c r="AI8" i="3"/>
  <c r="AI12" i="3"/>
  <c r="AI16" i="3"/>
  <c r="AI20" i="3"/>
  <c r="M14" i="3"/>
  <c r="AI14" i="3" l="1"/>
  <c r="N18" i="22"/>
  <c r="AI22" i="3"/>
  <c r="M27" i="3"/>
  <c r="AI21" i="3"/>
  <c r="M9" i="3"/>
  <c r="AI24" i="3"/>
  <c r="H21" i="22"/>
  <c r="G9" i="1"/>
  <c r="M30" i="3"/>
  <c r="M23" i="3"/>
  <c r="M9" i="25" l="1"/>
  <c r="S17" i="25"/>
  <c r="J9" i="25"/>
  <c r="S14" i="25"/>
  <c r="G9" i="25"/>
  <c r="D9" i="25"/>
  <c r="R10" i="3" l="1"/>
  <c r="AQ28" i="3"/>
  <c r="R16" i="3"/>
  <c r="AQ29" i="3"/>
  <c r="S20" i="25"/>
  <c r="AQ30" i="3" s="1"/>
  <c r="S11" i="25"/>
  <c r="AQ27" i="3" s="1"/>
  <c r="R24" i="3" l="1"/>
  <c r="R28" i="3"/>
  <c r="M33" i="3"/>
  <c r="L29" i="3"/>
  <c r="N30" i="22"/>
  <c r="M9" i="14"/>
  <c r="L6" i="3"/>
  <c r="M9" i="16"/>
  <c r="J27" i="22"/>
  <c r="J9" i="16"/>
  <c r="L25" i="3"/>
  <c r="R24" i="22"/>
  <c r="L3" i="3"/>
  <c r="N24" i="22"/>
  <c r="M12" i="3"/>
  <c r="J36" i="22"/>
  <c r="L26" i="3"/>
  <c r="L11" i="3"/>
  <c r="R36" i="22"/>
  <c r="L20" i="3"/>
  <c r="G9" i="16"/>
  <c r="F39" i="22"/>
  <c r="B11" i="17"/>
  <c r="L13" i="3"/>
  <c r="B11" i="16"/>
  <c r="AI19" i="3" s="1"/>
  <c r="L31" i="3"/>
  <c r="B11" i="15"/>
  <c r="AI15" i="3" s="1"/>
  <c r="L18" i="3"/>
  <c r="B11" i="14"/>
  <c r="AI11" i="3" s="1"/>
  <c r="B11" i="13"/>
  <c r="AI7" i="3" s="1"/>
  <c r="F12" i="22"/>
  <c r="F6" i="22"/>
  <c r="D6" i="22"/>
  <c r="L5" i="3"/>
  <c r="L21" i="3"/>
  <c r="L22" i="3"/>
  <c r="T8" i="3"/>
  <c r="T23" i="3"/>
  <c r="T30" i="3"/>
  <c r="T14" i="3"/>
  <c r="T27" i="3"/>
  <c r="T9" i="3"/>
  <c r="T20" i="3"/>
  <c r="T13" i="3"/>
  <c r="T6" i="3"/>
  <c r="T25" i="3"/>
  <c r="T11" i="3"/>
  <c r="T31" i="3"/>
  <c r="T29" i="3"/>
  <c r="T3" i="3"/>
  <c r="T26" i="3"/>
  <c r="T18" i="3"/>
  <c r="AR15" i="3"/>
  <c r="AR22" i="3"/>
  <c r="AR21" i="3"/>
  <c r="AR20" i="3"/>
  <c r="AR19" i="3"/>
  <c r="AR18" i="3"/>
  <c r="AR17" i="3"/>
  <c r="AR14" i="3"/>
  <c r="AK3" i="3"/>
  <c r="AL26" i="3"/>
  <c r="AK26" i="3"/>
  <c r="AJ26" i="3"/>
  <c r="AL25" i="3"/>
  <c r="AK25" i="3"/>
  <c r="AJ25" i="3"/>
  <c r="AL24" i="3"/>
  <c r="AK24" i="3"/>
  <c r="AJ24" i="3"/>
  <c r="F12" i="17"/>
  <c r="AL23" i="3"/>
  <c r="AK23" i="3"/>
  <c r="AJ23" i="3"/>
  <c r="AL22" i="3"/>
  <c r="AK22" i="3"/>
  <c r="AJ22" i="3"/>
  <c r="S17" i="16"/>
  <c r="AL21" i="3"/>
  <c r="AK21" i="3"/>
  <c r="AJ21" i="3"/>
  <c r="AL20" i="3"/>
  <c r="AK20" i="3"/>
  <c r="AJ20" i="3"/>
  <c r="AL19" i="3"/>
  <c r="AK19" i="3"/>
  <c r="AJ19" i="3"/>
  <c r="AL18" i="3"/>
  <c r="AK18" i="3"/>
  <c r="AJ18" i="3"/>
  <c r="AL17" i="3"/>
  <c r="AJ17" i="3"/>
  <c r="AL16" i="3"/>
  <c r="AK16" i="3"/>
  <c r="AJ16" i="3"/>
  <c r="AL15" i="3"/>
  <c r="AJ15" i="3"/>
  <c r="AK7" i="3"/>
  <c r="AL7" i="3"/>
  <c r="AJ3" i="3"/>
  <c r="AJ4" i="3"/>
  <c r="AL14" i="3"/>
  <c r="AL13" i="3"/>
  <c r="AL12" i="3"/>
  <c r="AL11" i="3"/>
  <c r="AK14" i="3"/>
  <c r="AK13" i="3"/>
  <c r="AK12" i="3"/>
  <c r="AK11" i="3"/>
  <c r="AK10" i="3"/>
  <c r="AK9" i="3"/>
  <c r="AK8" i="3"/>
  <c r="AL5" i="3"/>
  <c r="AL6" i="3"/>
  <c r="AL4" i="3"/>
  <c r="AL3" i="3"/>
  <c r="AK6" i="3"/>
  <c r="AK5" i="3"/>
  <c r="AK4" i="3"/>
  <c r="AL9" i="3"/>
  <c r="AL8" i="3"/>
  <c r="AJ6" i="3"/>
  <c r="AJ5" i="3"/>
  <c r="AJ14" i="3"/>
  <c r="AJ10" i="3"/>
  <c r="AJ9" i="3"/>
  <c r="AJ8" i="3"/>
  <c r="AJ7" i="3"/>
  <c r="AJ13" i="3"/>
  <c r="AJ12" i="3"/>
  <c r="AJ11" i="3"/>
  <c r="AR7" i="3"/>
  <c r="AR11" i="3"/>
  <c r="AR8" i="3"/>
  <c r="AR10" i="3"/>
  <c r="AR13" i="3"/>
  <c r="AR9" i="3"/>
  <c r="AR12" i="3"/>
  <c r="S14" i="14"/>
  <c r="AL10" i="3"/>
  <c r="S11" i="13"/>
  <c r="J9" i="14"/>
  <c r="F18" i="22"/>
  <c r="M11" i="3"/>
  <c r="J33" i="22"/>
  <c r="F33" i="22"/>
  <c r="P18" i="22"/>
  <c r="D21" i="22"/>
  <c r="D33" i="22"/>
  <c r="F21" i="22"/>
  <c r="F15" i="22"/>
  <c r="J30" i="22"/>
  <c r="E113" i="3" l="1"/>
  <c r="F114" i="3" s="1"/>
  <c r="G114" i="3" s="1"/>
  <c r="S11" i="17" s="1"/>
  <c r="S17" i="15"/>
  <c r="AQ17" i="3" s="1"/>
  <c r="S17" i="1"/>
  <c r="S14" i="1"/>
  <c r="AQ4" i="3" s="1"/>
  <c r="S20" i="17"/>
  <c r="S17" i="17"/>
  <c r="AQ25" i="3" s="1"/>
  <c r="S14" i="17"/>
  <c r="S20" i="16"/>
  <c r="S14" i="16"/>
  <c r="AQ20" i="3" s="1"/>
  <c r="S11" i="16"/>
  <c r="AQ19" i="3" s="1"/>
  <c r="S11" i="15"/>
  <c r="AQ15" i="3" s="1"/>
  <c r="S20" i="15"/>
  <c r="S14" i="15"/>
  <c r="AQ16" i="3" s="1"/>
  <c r="S11" i="14"/>
  <c r="AQ11" i="3" s="1"/>
  <c r="S20" i="14"/>
  <c r="AQ14" i="3" s="1"/>
  <c r="S17" i="14"/>
  <c r="AQ13" i="3" s="1"/>
  <c r="S17" i="13"/>
  <c r="AQ9" i="3" s="1"/>
  <c r="S20" i="13"/>
  <c r="AQ10" i="3" s="1"/>
  <c r="S14" i="13"/>
  <c r="AQ8" i="3" s="1"/>
  <c r="S11" i="1"/>
  <c r="AQ3" i="3" s="1"/>
  <c r="S20" i="1"/>
  <c r="AQ6" i="3" s="1"/>
  <c r="AI23" i="3"/>
  <c r="M8" i="3"/>
  <c r="AQ7" i="3"/>
  <c r="AQ12" i="3"/>
  <c r="V20" i="1"/>
  <c r="U34" i="3" s="1"/>
  <c r="AR5" i="3"/>
  <c r="V14" i="1"/>
  <c r="AR4" i="3" s="1"/>
  <c r="AR3" i="3"/>
  <c r="O25" i="3"/>
  <c r="AK17" i="3"/>
  <c r="O31" i="3"/>
  <c r="AK15" i="3"/>
  <c r="P31" i="3"/>
  <c r="P3" i="3"/>
  <c r="P18" i="3"/>
  <c r="U5" i="3"/>
  <c r="S27" i="3"/>
  <c r="U9" i="3"/>
  <c r="P34" i="3"/>
  <c r="P23" i="3"/>
  <c r="U29" i="3"/>
  <c r="P12" i="3"/>
  <c r="M13" i="3"/>
  <c r="U26" i="3"/>
  <c r="O22" i="3"/>
  <c r="S14" i="3"/>
  <c r="U33" i="3"/>
  <c r="U21" i="3"/>
  <c r="P15" i="3"/>
  <c r="P33" i="3"/>
  <c r="S11" i="3"/>
  <c r="U25" i="3"/>
  <c r="M31" i="3"/>
  <c r="P21" i="3"/>
  <c r="S31" i="3"/>
  <c r="O30" i="3"/>
  <c r="S3" i="3"/>
  <c r="P6" i="3"/>
  <c r="P30" i="3"/>
  <c r="U31" i="3"/>
  <c r="O29" i="3"/>
  <c r="U12" i="3"/>
  <c r="O4" i="3"/>
  <c r="P5" i="3"/>
  <c r="S13" i="3"/>
  <c r="U6" i="3"/>
  <c r="U20" i="3"/>
  <c r="L33" i="3"/>
  <c r="D9" i="17"/>
  <c r="P29" i="3"/>
  <c r="Q25" i="3"/>
  <c r="O23" i="3"/>
  <c r="P11" i="3"/>
  <c r="U15" i="3"/>
  <c r="U27" i="3"/>
  <c r="U3" i="3"/>
  <c r="O12" i="3"/>
  <c r="S5" i="3"/>
  <c r="P13" i="3"/>
  <c r="H12" i="22"/>
  <c r="U18" i="3"/>
  <c r="P22" i="3"/>
  <c r="S26" i="3"/>
  <c r="P25" i="3"/>
  <c r="P4" i="3"/>
  <c r="U13" i="3"/>
  <c r="P26" i="3"/>
  <c r="P20" i="3"/>
  <c r="M15" i="3"/>
  <c r="L24" i="22"/>
  <c r="Q31" i="3"/>
  <c r="AR16" i="3"/>
  <c r="Q23" i="3"/>
  <c r="S23" i="3"/>
  <c r="S30" i="3"/>
  <c r="Q30" i="3"/>
  <c r="S8" i="3"/>
  <c r="Q20" i="3"/>
  <c r="S20" i="3"/>
  <c r="Q13" i="3"/>
  <c r="S9" i="3"/>
  <c r="N13" i="3"/>
  <c r="O13" i="3"/>
  <c r="Q6" i="3"/>
  <c r="O6" i="3"/>
  <c r="S6" i="3"/>
  <c r="S25" i="3"/>
  <c r="N11" i="3"/>
  <c r="Q11" i="3"/>
  <c r="O11" i="3"/>
  <c r="Q18" i="3"/>
  <c r="S29" i="3"/>
  <c r="Q29" i="3"/>
  <c r="O3" i="3"/>
  <c r="Q3" i="3"/>
  <c r="O18" i="3"/>
  <c r="S18" i="3"/>
  <c r="N18" i="3"/>
  <c r="Q33" i="3"/>
  <c r="O33" i="3"/>
  <c r="O5" i="3"/>
  <c r="N30" i="3"/>
  <c r="N23" i="3"/>
  <c r="L12" i="3"/>
  <c r="T12" i="3"/>
  <c r="T33" i="3"/>
  <c r="T21" i="3"/>
  <c r="S12" i="3"/>
  <c r="O20" i="3"/>
  <c r="N31" i="3"/>
  <c r="N26" i="3"/>
  <c r="O26" i="3"/>
  <c r="Q26" i="3"/>
  <c r="S33" i="3"/>
  <c r="Q21" i="3"/>
  <c r="O21" i="3"/>
  <c r="S21" i="3"/>
  <c r="N5" i="3"/>
  <c r="Q5" i="3"/>
  <c r="Q12" i="3"/>
  <c r="L4" i="3"/>
  <c r="L15" i="3"/>
  <c r="T34" i="3"/>
  <c r="Q34" i="3"/>
  <c r="N4" i="3"/>
  <c r="N22" i="3"/>
  <c r="N15" i="3"/>
  <c r="O34" i="3"/>
  <c r="Q15" i="3"/>
  <c r="O15" i="3"/>
  <c r="Q22" i="3"/>
  <c r="Q4" i="3"/>
  <c r="H39" i="22"/>
  <c r="H36" i="22"/>
  <c r="P36" i="22"/>
  <c r="AR26" i="3"/>
  <c r="AR25" i="3"/>
  <c r="AR24" i="3"/>
  <c r="AR23" i="3"/>
  <c r="D9" i="15"/>
  <c r="J15" i="22"/>
  <c r="P12" i="22"/>
  <c r="R12" i="22"/>
  <c r="H15" i="22"/>
  <c r="M9" i="17"/>
  <c r="M29" i="3"/>
  <c r="M5" i="3"/>
  <c r="H9" i="22"/>
  <c r="F9" i="22"/>
  <c r="M20" i="3"/>
  <c r="P24" i="22"/>
  <c r="H27" i="22"/>
  <c r="M34" i="3"/>
  <c r="B8" i="20" s="1"/>
  <c r="M9" i="1"/>
  <c r="D9" i="22"/>
  <c r="F30" i="22"/>
  <c r="J21" i="22"/>
  <c r="M9" i="15"/>
  <c r="R6" i="22"/>
  <c r="G9" i="15"/>
  <c r="H18" i="22"/>
  <c r="D9" i="1"/>
  <c r="J9" i="22"/>
  <c r="J9" i="17"/>
  <c r="P6" i="22"/>
  <c r="M18" i="3"/>
  <c r="F24" i="22"/>
  <c r="J9" i="13"/>
  <c r="M25" i="3"/>
  <c r="J9" i="15"/>
  <c r="D30" i="22"/>
  <c r="H30" i="22"/>
  <c r="P30" i="22"/>
  <c r="H6" i="22"/>
  <c r="M9" i="13"/>
  <c r="N12" i="22"/>
  <c r="G9" i="13"/>
  <c r="M21" i="3"/>
  <c r="H24" i="22"/>
  <c r="J6" i="22"/>
  <c r="D9" i="13"/>
  <c r="M6" i="3"/>
  <c r="J9" i="1"/>
  <c r="N36" i="22"/>
  <c r="J24" i="22"/>
  <c r="H33" i="22"/>
  <c r="L18" i="22"/>
  <c r="M22" i="3"/>
  <c r="D18" i="22"/>
  <c r="D9" i="14"/>
  <c r="G9" i="14"/>
  <c r="R18" i="22"/>
  <c r="G9" i="17"/>
  <c r="D27" i="22"/>
  <c r="J39" i="22"/>
  <c r="M26" i="3"/>
  <c r="L36" i="22"/>
  <c r="F27" i="22"/>
  <c r="F36" i="22"/>
  <c r="L6" i="22"/>
  <c r="D12" i="22"/>
  <c r="N6" i="22"/>
  <c r="D9" i="16"/>
  <c r="J12" i="22"/>
  <c r="D15" i="22"/>
  <c r="L12" i="22"/>
  <c r="D36" i="22"/>
  <c r="D24" i="22"/>
  <c r="L30" i="22"/>
  <c r="J18" i="22"/>
  <c r="R30" i="22"/>
  <c r="M4" i="3"/>
  <c r="M3" i="3"/>
  <c r="N21" i="3"/>
  <c r="N20" i="3"/>
  <c r="N12" i="3"/>
  <c r="N6" i="3"/>
  <c r="N25" i="3"/>
  <c r="N3" i="3"/>
  <c r="N29" i="3"/>
  <c r="N34" i="3"/>
  <c r="N33" i="3"/>
  <c r="AI52" i="3" l="1"/>
  <c r="I3" i="28"/>
  <c r="B8" i="18"/>
  <c r="B17" i="20"/>
  <c r="G11" i="28" s="1"/>
  <c r="B44" i="20"/>
  <c r="B41" i="20"/>
  <c r="Z46" i="3" s="1"/>
  <c r="AI36" i="3"/>
  <c r="I5" i="28"/>
  <c r="AI64" i="3"/>
  <c r="I7" i="28"/>
  <c r="B35" i="18"/>
  <c r="G14" i="28" s="1"/>
  <c r="B20" i="20"/>
  <c r="Z48" i="3" s="1"/>
  <c r="AA48" i="3" s="1"/>
  <c r="B32" i="20"/>
  <c r="B29" i="20"/>
  <c r="AI55" i="3"/>
  <c r="B5" i="20"/>
  <c r="B50" i="18"/>
  <c r="B20" i="18"/>
  <c r="B14" i="18"/>
  <c r="B26" i="18"/>
  <c r="B32" i="18"/>
  <c r="B38" i="18"/>
  <c r="B29" i="18"/>
  <c r="B44" i="18"/>
  <c r="B11" i="18"/>
  <c r="B41" i="18"/>
  <c r="B5" i="18"/>
  <c r="B23" i="18"/>
  <c r="B47" i="18"/>
  <c r="B17" i="18"/>
  <c r="B38" i="20"/>
  <c r="B26" i="20"/>
  <c r="B50" i="20"/>
  <c r="B14" i="20"/>
  <c r="B35" i="20"/>
  <c r="G16" i="28" s="1"/>
  <c r="B11" i="20"/>
  <c r="G4" i="28" s="1"/>
  <c r="B23" i="20"/>
  <c r="G12" i="28" s="1"/>
  <c r="B47" i="20"/>
  <c r="G8" i="28" s="1"/>
  <c r="AQ23" i="3"/>
  <c r="R8" i="3"/>
  <c r="AQ24" i="3"/>
  <c r="R14" i="3"/>
  <c r="AQ21" i="3"/>
  <c r="R9" i="3"/>
  <c r="AQ22" i="3"/>
  <c r="R27" i="3"/>
  <c r="AR6" i="3"/>
  <c r="U4" i="3"/>
  <c r="U22" i="3"/>
  <c r="R18" i="3"/>
  <c r="R5" i="3"/>
  <c r="U8" i="3"/>
  <c r="R33" i="3"/>
  <c r="R3" i="3"/>
  <c r="AQ18" i="3"/>
  <c r="R29" i="3"/>
  <c r="R20" i="3"/>
  <c r="U11" i="3"/>
  <c r="R30" i="3"/>
  <c r="R15" i="3"/>
  <c r="L34" i="3"/>
  <c r="U30" i="3"/>
  <c r="R26" i="3"/>
  <c r="R25" i="3"/>
  <c r="U14" i="3"/>
  <c r="R12" i="3"/>
  <c r="U23" i="3"/>
  <c r="R11" i="3"/>
  <c r="R13" i="3"/>
  <c r="R22" i="3"/>
  <c r="R31" i="3"/>
  <c r="R21" i="3"/>
  <c r="R34" i="3"/>
  <c r="T22" i="3"/>
  <c r="T4" i="3"/>
  <c r="T15" i="3"/>
  <c r="S15" i="3"/>
  <c r="S4" i="3"/>
  <c r="S22" i="3"/>
  <c r="AQ5" i="3"/>
  <c r="G7" i="28" l="1"/>
  <c r="AI63" i="3"/>
  <c r="AI45" i="3"/>
  <c r="AI54" i="3"/>
  <c r="I4" i="28"/>
  <c r="AI49" i="3"/>
  <c r="G18" i="28"/>
  <c r="AI37" i="3"/>
  <c r="G6" i="28"/>
  <c r="AI44" i="3"/>
  <c r="I13" i="28"/>
  <c r="AI50" i="3"/>
  <c r="I18" i="28"/>
  <c r="Z51" i="3"/>
  <c r="AC51" i="3" s="1"/>
  <c r="G15" i="28"/>
  <c r="AI66" i="3"/>
  <c r="I8" i="28"/>
  <c r="AI41" i="3"/>
  <c r="G10" i="28"/>
  <c r="AI48" i="3"/>
  <c r="I17" i="28"/>
  <c r="AI42" i="3"/>
  <c r="I10" i="28"/>
  <c r="AI51" i="3"/>
  <c r="G3" i="28"/>
  <c r="AI60" i="3"/>
  <c r="I15" i="28"/>
  <c r="AI58" i="3"/>
  <c r="I12" i="28"/>
  <c r="AI35" i="3"/>
  <c r="G5" i="28"/>
  <c r="AI43" i="3"/>
  <c r="G13" i="28"/>
  <c r="AI38" i="3"/>
  <c r="I6" i="28"/>
  <c r="AI56" i="3"/>
  <c r="I11" i="28"/>
  <c r="AI62" i="3"/>
  <c r="I16" i="28"/>
  <c r="AI39" i="3"/>
  <c r="G9" i="28"/>
  <c r="AI47" i="3"/>
  <c r="G17" i="28"/>
  <c r="AI46" i="3"/>
  <c r="I14" i="28"/>
  <c r="AI40" i="3"/>
  <c r="I9" i="28"/>
  <c r="I6" i="20"/>
  <c r="AI59" i="3"/>
  <c r="AI57" i="3"/>
  <c r="Z50" i="3"/>
  <c r="AI53" i="3"/>
  <c r="Z47" i="3"/>
  <c r="AE47" i="3" s="1"/>
  <c r="AI61" i="3"/>
  <c r="AI65" i="3"/>
  <c r="Z49" i="3"/>
  <c r="V27" i="3"/>
  <c r="V23" i="3"/>
  <c r="V21" i="3"/>
  <c r="R23" i="3"/>
  <c r="AQ26" i="3"/>
  <c r="V11" i="3"/>
  <c r="V18" i="3"/>
  <c r="AI79" i="3"/>
  <c r="V20" i="3"/>
  <c r="V31" i="3"/>
  <c r="V25" i="3"/>
  <c r="V13" i="3"/>
  <c r="V9" i="3"/>
  <c r="V4" i="3"/>
  <c r="V29" i="3"/>
  <c r="V6" i="3"/>
  <c r="V8" i="3"/>
  <c r="V30" i="3"/>
  <c r="V33" i="3"/>
  <c r="T5" i="3"/>
  <c r="V12" i="3"/>
  <c r="S34" i="3"/>
  <c r="V3" i="3"/>
  <c r="V26" i="3"/>
  <c r="R6" i="3"/>
  <c r="R4" i="3"/>
  <c r="Z22" i="3"/>
  <c r="Z20" i="3"/>
  <c r="Z25" i="3"/>
  <c r="Z23" i="3"/>
  <c r="Z21" i="3"/>
  <c r="AA21" i="3" s="1"/>
  <c r="Z45" i="3"/>
  <c r="AI81" i="3"/>
  <c r="V14" i="3"/>
  <c r="AD51" i="3" l="1"/>
  <c r="AA51" i="3"/>
  <c r="AF51" i="3"/>
  <c r="C33" i="27"/>
  <c r="AE51" i="3"/>
  <c r="AB51" i="3"/>
  <c r="C30" i="27"/>
  <c r="Z52" i="3"/>
  <c r="AC52" i="3" s="1"/>
  <c r="O9" i="20"/>
  <c r="U15" i="20" s="1"/>
  <c r="AA45" i="3"/>
  <c r="C32" i="27"/>
  <c r="AF45" i="3"/>
  <c r="AB45" i="3"/>
  <c r="AC45" i="3"/>
  <c r="AD45" i="3"/>
  <c r="AE45" i="3"/>
  <c r="AI71" i="3"/>
  <c r="Z19" i="3"/>
  <c r="AA19" i="3" s="1"/>
  <c r="AA49" i="3"/>
  <c r="C31" i="27"/>
  <c r="AD49" i="3"/>
  <c r="AF49" i="3"/>
  <c r="AC49" i="3"/>
  <c r="AE49" i="3"/>
  <c r="AB49" i="3"/>
  <c r="AI73" i="3"/>
  <c r="Z24" i="3"/>
  <c r="AI67" i="3"/>
  <c r="Z26" i="3"/>
  <c r="V22" i="3"/>
  <c r="V5" i="3"/>
  <c r="AI75" i="3"/>
  <c r="G19" i="28"/>
  <c r="AI69" i="3"/>
  <c r="O33" i="18"/>
  <c r="AI85" i="3" s="1"/>
  <c r="AI72" i="3"/>
  <c r="I22" i="28"/>
  <c r="AI70" i="3"/>
  <c r="I23" i="28"/>
  <c r="AI80" i="3"/>
  <c r="I21" i="28"/>
  <c r="AI68" i="3"/>
  <c r="I20" i="28"/>
  <c r="AI78" i="3"/>
  <c r="AI82" i="3"/>
  <c r="AI74" i="3"/>
  <c r="AI77" i="3"/>
  <c r="C29" i="27"/>
  <c r="AI76" i="3"/>
  <c r="G24" i="28"/>
  <c r="G25" i="28"/>
  <c r="G26" i="28"/>
  <c r="C28" i="27"/>
  <c r="V15" i="3"/>
  <c r="V34" i="3"/>
  <c r="G22" i="28"/>
  <c r="G21" i="28"/>
  <c r="I25" i="28"/>
  <c r="I24" i="28"/>
  <c r="G23" i="28"/>
  <c r="G20" i="28"/>
  <c r="I26" i="28"/>
  <c r="I19" i="28"/>
  <c r="O45" i="18"/>
  <c r="O9" i="18"/>
  <c r="AI83" i="3" s="1"/>
  <c r="O21" i="18"/>
  <c r="C34" i="27" l="1"/>
  <c r="AB52" i="3"/>
  <c r="AD52" i="3"/>
  <c r="AI87" i="3"/>
  <c r="AA52" i="3"/>
  <c r="AF52" i="3"/>
  <c r="AE52" i="3"/>
  <c r="C27" i="27"/>
  <c r="Z39" i="3"/>
  <c r="AI89" i="3"/>
  <c r="G30" i="28"/>
  <c r="AA50" i="3"/>
  <c r="D32" i="27" s="1"/>
  <c r="AE50" i="3"/>
  <c r="AB50" i="3"/>
  <c r="E32" i="27" s="1"/>
  <c r="AC50" i="3"/>
  <c r="F32" i="27" s="1"/>
  <c r="AD50" i="3"/>
  <c r="G31" i="27" s="1"/>
  <c r="AF50" i="3"/>
  <c r="I31" i="27" s="1"/>
  <c r="AC47" i="3"/>
  <c r="AF47" i="3"/>
  <c r="AD47" i="3"/>
  <c r="AA47" i="3"/>
  <c r="AB47" i="3"/>
  <c r="AE48" i="3"/>
  <c r="AF48" i="3"/>
  <c r="AC48" i="3"/>
  <c r="AD48" i="3"/>
  <c r="AB48" i="3"/>
  <c r="AC46" i="3"/>
  <c r="F33" i="27" s="1"/>
  <c r="AD46" i="3"/>
  <c r="G33" i="27" s="1"/>
  <c r="AA46" i="3"/>
  <c r="D33" i="27" s="1"/>
  <c r="AB46" i="3"/>
  <c r="E33" i="27" s="1"/>
  <c r="AE46" i="3"/>
  <c r="H33" i="27" s="1"/>
  <c r="AF46" i="3"/>
  <c r="I33" i="27" s="1"/>
  <c r="AE24" i="3"/>
  <c r="AF24" i="3"/>
  <c r="C13" i="27"/>
  <c r="AB24" i="3"/>
  <c r="AC24" i="3"/>
  <c r="AD24" i="3"/>
  <c r="AA24" i="3"/>
  <c r="AB22" i="3"/>
  <c r="AC22" i="3"/>
  <c r="AE22" i="3"/>
  <c r="AA22" i="3"/>
  <c r="C15" i="27"/>
  <c r="AF22" i="3"/>
  <c r="AD22" i="3"/>
  <c r="AF25" i="3"/>
  <c r="C14" i="27"/>
  <c r="AC25" i="3"/>
  <c r="AD25" i="3"/>
  <c r="AE25" i="3"/>
  <c r="AA25" i="3"/>
  <c r="AB25" i="3"/>
  <c r="AC26" i="3"/>
  <c r="AA26" i="3"/>
  <c r="C18" i="27"/>
  <c r="AB26" i="3"/>
  <c r="AD26" i="3"/>
  <c r="AE26" i="3"/>
  <c r="AF26" i="3"/>
  <c r="AD23" i="3"/>
  <c r="AE23" i="3"/>
  <c r="AA23" i="3"/>
  <c r="AF23" i="3"/>
  <c r="C17" i="27"/>
  <c r="AB23" i="3"/>
  <c r="AC23" i="3"/>
  <c r="C11" i="27"/>
  <c r="AD19" i="3"/>
  <c r="AE19" i="3"/>
  <c r="AF19" i="3"/>
  <c r="AB19" i="3"/>
  <c r="AC19" i="3"/>
  <c r="AB20" i="3"/>
  <c r="AD20" i="3"/>
  <c r="AE20" i="3"/>
  <c r="AA20" i="3"/>
  <c r="AF20" i="3"/>
  <c r="C12" i="27"/>
  <c r="AC20" i="3"/>
  <c r="AB21" i="3"/>
  <c r="AC21" i="3"/>
  <c r="AD21" i="3"/>
  <c r="AE21" i="3"/>
  <c r="C16" i="27"/>
  <c r="AF21" i="3"/>
  <c r="I30" i="28"/>
  <c r="AI86" i="3"/>
  <c r="I27" i="28"/>
  <c r="AI88" i="3"/>
  <c r="Z16" i="3"/>
  <c r="AA16" i="3" s="1"/>
  <c r="Z14" i="3"/>
  <c r="AA14" i="3" s="1"/>
  <c r="AI84" i="3"/>
  <c r="Z42" i="3"/>
  <c r="AI90" i="3"/>
  <c r="Z40" i="3"/>
  <c r="G28" i="28"/>
  <c r="Z15" i="3"/>
  <c r="AA15" i="3" s="1"/>
  <c r="U39" i="18"/>
  <c r="AI92" i="3" s="1"/>
  <c r="Z41" i="3"/>
  <c r="G29" i="28"/>
  <c r="Z13" i="3"/>
  <c r="AA13" i="3" s="1"/>
  <c r="I29" i="28"/>
  <c r="I28" i="28"/>
  <c r="G27" i="28"/>
  <c r="Z35" i="3"/>
  <c r="U15" i="18"/>
  <c r="H30" i="27" l="1"/>
  <c r="E34" i="27"/>
  <c r="I34" i="27"/>
  <c r="D34" i="27"/>
  <c r="I32" i="27"/>
  <c r="G32" i="27"/>
  <c r="H32" i="27"/>
  <c r="H34" i="27"/>
  <c r="G34" i="27"/>
  <c r="F34" i="27"/>
  <c r="D30" i="27"/>
  <c r="F30" i="27"/>
  <c r="E30" i="27"/>
  <c r="E31" i="27"/>
  <c r="G30" i="27"/>
  <c r="I30" i="27"/>
  <c r="H31" i="27"/>
  <c r="D31" i="27"/>
  <c r="F31" i="27"/>
  <c r="H27" i="27"/>
  <c r="G27" i="27"/>
  <c r="I28" i="27"/>
  <c r="D27" i="27"/>
  <c r="E28" i="27"/>
  <c r="E27" i="27"/>
  <c r="H28" i="27"/>
  <c r="F27" i="27"/>
  <c r="F29" i="27"/>
  <c r="D28" i="27"/>
  <c r="AI93" i="3"/>
  <c r="U27" i="20"/>
  <c r="Z29" i="3" s="1"/>
  <c r="G28" i="27"/>
  <c r="D29" i="27"/>
  <c r="I27" i="27"/>
  <c r="G29" i="27"/>
  <c r="F28" i="27"/>
  <c r="I29" i="27"/>
  <c r="E29" i="27"/>
  <c r="H29" i="27"/>
  <c r="AE39" i="3"/>
  <c r="AC39" i="3"/>
  <c r="AB39" i="3"/>
  <c r="AA39" i="3"/>
  <c r="AD39" i="3"/>
  <c r="AF39" i="3"/>
  <c r="AI91" i="3"/>
  <c r="Z9" i="3"/>
  <c r="AA9" i="3" s="1"/>
  <c r="AF35" i="3"/>
  <c r="AE35" i="3"/>
  <c r="AD35" i="3"/>
  <c r="AC35" i="3"/>
  <c r="AB35" i="3"/>
  <c r="AA35" i="3"/>
  <c r="I14" i="27"/>
  <c r="H15" i="27"/>
  <c r="F15" i="27"/>
  <c r="E14" i="27"/>
  <c r="F13" i="27"/>
  <c r="D15" i="27"/>
  <c r="I15" i="27"/>
  <c r="H13" i="27"/>
  <c r="H14" i="27"/>
  <c r="G16" i="27"/>
  <c r="G17" i="27"/>
  <c r="F11" i="27"/>
  <c r="G14" i="27"/>
  <c r="G18" i="27"/>
  <c r="E18" i="27"/>
  <c r="F14" i="27"/>
  <c r="H12" i="27"/>
  <c r="D16" i="27"/>
  <c r="I13" i="27"/>
  <c r="E16" i="27"/>
  <c r="I18" i="27"/>
  <c r="D14" i="27"/>
  <c r="E17" i="27"/>
  <c r="AB42" i="3"/>
  <c r="C26" i="27"/>
  <c r="AC42" i="3"/>
  <c r="AA42" i="3"/>
  <c r="AD42" i="3"/>
  <c r="AE42" i="3"/>
  <c r="AF42" i="3"/>
  <c r="AC41" i="3"/>
  <c r="AD41" i="3"/>
  <c r="C25" i="27"/>
  <c r="AE41" i="3"/>
  <c r="AF41" i="3"/>
  <c r="AA41" i="3"/>
  <c r="AB41" i="3"/>
  <c r="AF40" i="3"/>
  <c r="C24" i="27"/>
  <c r="AE40" i="3"/>
  <c r="AB40" i="3"/>
  <c r="AC40" i="3"/>
  <c r="AA40" i="3"/>
  <c r="AD40" i="3"/>
  <c r="C23" i="27"/>
  <c r="D11" i="27"/>
  <c r="D18" i="27"/>
  <c r="G13" i="27"/>
  <c r="H18" i="27"/>
  <c r="G15" i="27"/>
  <c r="E12" i="27"/>
  <c r="I16" i="27"/>
  <c r="F17" i="27"/>
  <c r="D17" i="27"/>
  <c r="D12" i="27"/>
  <c r="H11" i="27"/>
  <c r="D13" i="27"/>
  <c r="G11" i="27"/>
  <c r="G12" i="27"/>
  <c r="H16" i="27"/>
  <c r="I17" i="27"/>
  <c r="I12" i="27"/>
  <c r="I11" i="27"/>
  <c r="E13" i="27"/>
  <c r="F18" i="27"/>
  <c r="E15" i="27"/>
  <c r="E11" i="27"/>
  <c r="F12" i="27"/>
  <c r="F16" i="27"/>
  <c r="H17" i="27"/>
  <c r="AB13" i="3"/>
  <c r="AC13" i="3"/>
  <c r="C8" i="27"/>
  <c r="AD13" i="3"/>
  <c r="AE13" i="3"/>
  <c r="AF13" i="3"/>
  <c r="AD14" i="3"/>
  <c r="AE14" i="3"/>
  <c r="AF14" i="3"/>
  <c r="C7" i="27"/>
  <c r="AB14" i="3"/>
  <c r="AC14" i="3"/>
  <c r="C10" i="27"/>
  <c r="AE16" i="3"/>
  <c r="AF16" i="3"/>
  <c r="AB16" i="3"/>
  <c r="AC16" i="3"/>
  <c r="AD16" i="3"/>
  <c r="C9" i="27"/>
  <c r="AB15" i="3"/>
  <c r="AC15" i="3"/>
  <c r="AD15" i="3"/>
  <c r="AE15" i="3"/>
  <c r="AF15" i="3"/>
  <c r="I31" i="28"/>
  <c r="AI94" i="3"/>
  <c r="I32" i="28"/>
  <c r="Z10" i="3"/>
  <c r="AA10" i="3" s="1"/>
  <c r="Z36" i="3"/>
  <c r="G32" i="28"/>
  <c r="G31" i="28"/>
  <c r="U27" i="18"/>
  <c r="Z3" i="3" s="1"/>
  <c r="F24" i="27" l="1"/>
  <c r="I24" i="27"/>
  <c r="D26" i="27"/>
  <c r="D24" i="27"/>
  <c r="G26" i="27"/>
  <c r="I26" i="27"/>
  <c r="F26" i="27"/>
  <c r="I25" i="27"/>
  <c r="F25" i="27"/>
  <c r="E24" i="27"/>
  <c r="H26" i="27"/>
  <c r="G24" i="27"/>
  <c r="H24" i="27"/>
  <c r="E26" i="27"/>
  <c r="H25" i="27"/>
  <c r="E25" i="27"/>
  <c r="D25" i="27"/>
  <c r="G25" i="27"/>
  <c r="H7" i="27"/>
  <c r="G9" i="27"/>
  <c r="F8" i="27"/>
  <c r="D10" i="27"/>
  <c r="C19" i="27"/>
  <c r="AB29" i="3"/>
  <c r="E19" i="27" s="1"/>
  <c r="AC29" i="3"/>
  <c r="F19" i="27" s="1"/>
  <c r="AD29" i="3"/>
  <c r="G19" i="27" s="1"/>
  <c r="AE29" i="3"/>
  <c r="H19" i="27" s="1"/>
  <c r="AF29" i="3"/>
  <c r="I19" i="27" s="1"/>
  <c r="AA29" i="3"/>
  <c r="D19" i="27" s="1"/>
  <c r="E8" i="27"/>
  <c r="I10" i="27"/>
  <c r="D8" i="27"/>
  <c r="F10" i="27"/>
  <c r="H9" i="27"/>
  <c r="G8" i="27"/>
  <c r="AB3" i="3"/>
  <c r="E3" i="27" s="1"/>
  <c r="AC3" i="3"/>
  <c r="F3" i="27" s="1"/>
  <c r="AA3" i="3"/>
  <c r="D3" i="27" s="1"/>
  <c r="AD3" i="3"/>
  <c r="G3" i="27" s="1"/>
  <c r="C3" i="27"/>
  <c r="AE3" i="3"/>
  <c r="H3" i="27" s="1"/>
  <c r="AF3" i="3"/>
  <c r="I3" i="27" s="1"/>
  <c r="E10" i="27"/>
  <c r="I7" i="27"/>
  <c r="C22" i="27"/>
  <c r="E23" i="27"/>
  <c r="F23" i="27"/>
  <c r="G23" i="27"/>
  <c r="D23" i="27"/>
  <c r="H23" i="27"/>
  <c r="I23" i="27"/>
  <c r="AB36" i="3"/>
  <c r="E22" i="27" s="1"/>
  <c r="AD36" i="3"/>
  <c r="G22" i="27" s="1"/>
  <c r="AA36" i="3"/>
  <c r="D22" i="27" s="1"/>
  <c r="AF36" i="3"/>
  <c r="I22" i="27" s="1"/>
  <c r="AC36" i="3"/>
  <c r="F22" i="27" s="1"/>
  <c r="C21" i="27"/>
  <c r="AE36" i="3"/>
  <c r="H22" i="27" s="1"/>
  <c r="D9" i="27"/>
  <c r="G7" i="27"/>
  <c r="F9" i="27"/>
  <c r="F7" i="27"/>
  <c r="H10" i="27"/>
  <c r="E9" i="27"/>
  <c r="I8" i="27"/>
  <c r="E7" i="27"/>
  <c r="G10" i="27"/>
  <c r="I9" i="27"/>
  <c r="H8" i="27"/>
  <c r="D7" i="27"/>
  <c r="AD9" i="3"/>
  <c r="C5" i="27"/>
  <c r="AE9" i="3"/>
  <c r="AF9" i="3"/>
  <c r="AB9" i="3"/>
  <c r="AC9" i="3"/>
  <c r="D5" i="27"/>
  <c r="C6" i="27"/>
  <c r="D6" i="27"/>
  <c r="AB10" i="3"/>
  <c r="AC10" i="3"/>
  <c r="AD10" i="3"/>
  <c r="AE10" i="3"/>
  <c r="AF10" i="3"/>
  <c r="Z6" i="3"/>
  <c r="Z32" i="3"/>
  <c r="G6" i="27" l="1"/>
  <c r="E6" i="27"/>
  <c r="H6" i="27"/>
  <c r="E5" i="27"/>
  <c r="I5" i="27"/>
  <c r="F6" i="27"/>
  <c r="H5" i="27"/>
  <c r="I6" i="27"/>
  <c r="F5" i="27"/>
  <c r="G5" i="27"/>
  <c r="C4" i="27"/>
  <c r="AD6" i="3"/>
  <c r="G4" i="27" s="1"/>
  <c r="AE6" i="3"/>
  <c r="H4" i="27" s="1"/>
  <c r="AF6" i="3"/>
  <c r="I4" i="27" s="1"/>
  <c r="AA6" i="3"/>
  <c r="D4" i="27" s="1"/>
  <c r="AB6" i="3"/>
  <c r="E4" i="27" s="1"/>
  <c r="AC6" i="3"/>
  <c r="F4" i="27" s="1"/>
  <c r="F21" i="27"/>
  <c r="AF32" i="3"/>
  <c r="I20" i="27" s="1"/>
  <c r="AE32" i="3"/>
  <c r="H20" i="27" s="1"/>
  <c r="C20" i="27"/>
  <c r="AD32" i="3"/>
  <c r="G20" i="27" s="1"/>
  <c r="AB32" i="3"/>
  <c r="E20" i="27" s="1"/>
  <c r="AC32" i="3"/>
  <c r="F20" i="27" s="1"/>
  <c r="AA32" i="3"/>
  <c r="D20" i="27" s="1"/>
  <c r="E21" i="27"/>
  <c r="G21" i="27"/>
  <c r="H21" i="27"/>
  <c r="D21" i="27"/>
  <c r="I21" i="27"/>
</calcChain>
</file>

<file path=xl/sharedStrings.xml><?xml version="1.0" encoding="utf-8"?>
<sst xmlns="http://schemas.openxmlformats.org/spreadsheetml/2006/main" count="1101" uniqueCount="232">
  <si>
    <t xml:space="preserve">MODE DE JEU : </t>
  </si>
  <si>
    <t xml:space="preserve">date : </t>
  </si>
  <si>
    <t>POINTS DE MATCH</t>
  </si>
  <si>
    <t>POINTS</t>
  </si>
  <si>
    <t>REPRISES</t>
  </si>
  <si>
    <t>MOYENNE GENERALE</t>
  </si>
  <si>
    <t>MOYENNE PART</t>
  </si>
  <si>
    <t>SERIE</t>
  </si>
  <si>
    <t>CLASSEMENT</t>
  </si>
  <si>
    <t>Moy part</t>
  </si>
  <si>
    <t>serie</t>
  </si>
  <si>
    <t>classement</t>
  </si>
  <si>
    <t>Compétition :</t>
  </si>
  <si>
    <t>Joueur 1</t>
  </si>
  <si>
    <t>Joueur 2</t>
  </si>
  <si>
    <t>Joueur 3</t>
  </si>
  <si>
    <t>Joueur 4</t>
  </si>
  <si>
    <t>3 Bandes</t>
  </si>
  <si>
    <t>OPEN</t>
  </si>
  <si>
    <t>Poule A</t>
  </si>
  <si>
    <t>Poule B</t>
  </si>
  <si>
    <t>Poule C</t>
  </si>
  <si>
    <t>Poule D</t>
  </si>
  <si>
    <t>Poule E</t>
  </si>
  <si>
    <t>Poule F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</si>
  <si>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</si>
  <si>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</si>
  <si>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</si>
  <si>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</si>
  <si>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</si>
  <si>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</si>
  <si>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</si>
  <si>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</si>
  <si>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</si>
  <si>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</si>
  <si>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</si>
  <si>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</si>
  <si>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</si>
  <si>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</si>
  <si>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</si>
  <si>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</si>
  <si>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</si>
  <si>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</si>
  <si>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</si>
  <si>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</si>
  <si>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</si>
  <si>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F3</t>
  </si>
  <si>
    <t>F4</t>
  </si>
  <si>
    <t>F2</t>
  </si>
  <si>
    <t>1/8</t>
  </si>
  <si>
    <t>1/4</t>
  </si>
  <si>
    <t>1/2</t>
  </si>
  <si>
    <t>Finale</t>
  </si>
  <si>
    <t>Vainqueur OPEN</t>
  </si>
  <si>
    <t>Match</t>
  </si>
  <si>
    <t>Pts</t>
  </si>
  <si>
    <t>Rep</t>
  </si>
  <si>
    <t>Serie</t>
  </si>
  <si>
    <t>GESTION MATCH JOUEURS</t>
  </si>
  <si>
    <t>GESTION CLASSEMENT TOURNOI PRINCIPAL &amp; CONSOLANTE</t>
  </si>
  <si>
    <t>1 - 2</t>
  </si>
  <si>
    <t>2 - 2</t>
  </si>
  <si>
    <t>3 - 2</t>
  </si>
  <si>
    <t>4 - 2</t>
  </si>
  <si>
    <t>5 - 2</t>
  </si>
  <si>
    <t>1 - 1</t>
  </si>
  <si>
    <t>2 - 1</t>
  </si>
  <si>
    <t>3 - 1</t>
  </si>
  <si>
    <t>4 - 1</t>
  </si>
  <si>
    <t>5 - 1</t>
  </si>
  <si>
    <t>6 - 1</t>
  </si>
  <si>
    <t>6 - 2</t>
  </si>
  <si>
    <t>1 - 3</t>
  </si>
  <si>
    <t>2 - 3</t>
  </si>
  <si>
    <t>3 - 3</t>
  </si>
  <si>
    <t>4 - 3</t>
  </si>
  <si>
    <t>5 - 3</t>
  </si>
  <si>
    <t>6 - 3</t>
  </si>
  <si>
    <t>1 - 4</t>
  </si>
  <si>
    <t>2 - 4</t>
  </si>
  <si>
    <t>3 - 4</t>
  </si>
  <si>
    <t>4 - 4</t>
  </si>
  <si>
    <t>5 - 4</t>
  </si>
  <si>
    <t>6 - 4</t>
  </si>
  <si>
    <t>Vainqueur Consolante</t>
  </si>
  <si>
    <t>distance</t>
  </si>
  <si>
    <t>Nom</t>
  </si>
  <si>
    <t>Pt Match</t>
  </si>
  <si>
    <t>Points</t>
  </si>
  <si>
    <t>reprises</t>
  </si>
  <si>
    <t>Moy G</t>
  </si>
  <si>
    <t>poule</t>
  </si>
  <si>
    <t>Validation tri</t>
  </si>
  <si>
    <t>RATIO JOUEUR</t>
  </si>
  <si>
    <t>RATIO ADVERSAIRES</t>
  </si>
  <si>
    <t>Ratio joueur</t>
  </si>
  <si>
    <t>Ratio adver.</t>
  </si>
  <si>
    <t>NOM - Premon</t>
  </si>
  <si>
    <t>Handicap</t>
  </si>
  <si>
    <t>TITULAIRES</t>
  </si>
  <si>
    <t>Validation classement poules</t>
  </si>
  <si>
    <t xml:space="preserve"> - </t>
  </si>
  <si>
    <t>Match saisi</t>
  </si>
  <si>
    <t>Gagne</t>
  </si>
  <si>
    <t>Reprises</t>
  </si>
  <si>
    <t>Perd</t>
  </si>
  <si>
    <t>Egalité</t>
  </si>
  <si>
    <t>Poule G</t>
  </si>
  <si>
    <t>G1</t>
  </si>
  <si>
    <t>G2</t>
  </si>
  <si>
    <t>G3</t>
  </si>
  <si>
    <t>G4</t>
  </si>
  <si>
    <t>7 - 1</t>
  </si>
  <si>
    <t>7 - 2</t>
  </si>
  <si>
    <t>7 - 3</t>
  </si>
  <si>
    <t>7 - 4</t>
  </si>
  <si>
    <t>7 ieme Tour</t>
  </si>
  <si>
    <t>6  ieme Tour</t>
  </si>
  <si>
    <t>1 er Tour</t>
  </si>
  <si>
    <t>2 ieme Tour</t>
  </si>
  <si>
    <t>3 ieme Tour</t>
  </si>
  <si>
    <t>4 ieme Tour</t>
  </si>
  <si>
    <t>5 ieme Tour</t>
  </si>
  <si>
    <t>6 ieme Tour</t>
  </si>
  <si>
    <t xml:space="preserve">Finale Principale </t>
  </si>
  <si>
    <t>Finale Consolante</t>
  </si>
  <si>
    <t>1/8 finale Consolante</t>
  </si>
  <si>
    <t>1/8 finale Principal</t>
  </si>
  <si>
    <t>1/4 finale Consolante</t>
  </si>
  <si>
    <t>1/2 finale Principal</t>
  </si>
  <si>
    <t>1/2 finale Consolante</t>
  </si>
  <si>
    <t>POULE :</t>
  </si>
  <si>
    <t>JOUEUR 1 :</t>
  </si>
  <si>
    <t>JOUEUR 2 :</t>
  </si>
  <si>
    <t>Consolante</t>
  </si>
  <si>
    <t>Principal</t>
  </si>
  <si>
    <t>1/8 finale</t>
  </si>
  <si>
    <t>1/4 finale</t>
  </si>
  <si>
    <t>1/2 finale</t>
  </si>
  <si>
    <t>finale</t>
  </si>
  <si>
    <t>3,10 m</t>
  </si>
  <si>
    <t>match 1</t>
  </si>
  <si>
    <t>match 2</t>
  </si>
  <si>
    <t>match 3</t>
  </si>
  <si>
    <t>CLASSEMENT JOUEURS</t>
  </si>
  <si>
    <t>Classement</t>
  </si>
  <si>
    <t>Moy 2,80 m</t>
  </si>
  <si>
    <t>Moyenne particulière</t>
  </si>
  <si>
    <t>Points de Match</t>
  </si>
  <si>
    <t>NOM - Prénom</t>
  </si>
  <si>
    <t>Classification</t>
  </si>
  <si>
    <t>1/4 finale Principal</t>
  </si>
  <si>
    <t>moyenne réalisée sur 3,10m</t>
  </si>
  <si>
    <t>match 4</t>
  </si>
  <si>
    <t>8  ieme Tour</t>
  </si>
  <si>
    <t>9 ieme Tour</t>
  </si>
  <si>
    <t>10  ieme Tour</t>
  </si>
  <si>
    <t>11 ieme Tour</t>
  </si>
  <si>
    <t xml:space="preserve">Tours de jeux du Samedi (partir de 8h30) </t>
  </si>
  <si>
    <t>H1</t>
  </si>
  <si>
    <t>H2</t>
  </si>
  <si>
    <t>H3</t>
  </si>
  <si>
    <t>H4</t>
  </si>
  <si>
    <t>Categorie</t>
  </si>
  <si>
    <t>a remplir par le DJ de l'open</t>
  </si>
  <si>
    <t>Poule H</t>
  </si>
  <si>
    <t>8 - 1</t>
  </si>
  <si>
    <t>8 - 2</t>
  </si>
  <si>
    <t>8 - 3</t>
  </si>
  <si>
    <t>8 - 4</t>
  </si>
  <si>
    <t>Moyenne sur 3,10 m</t>
  </si>
  <si>
    <t>Moy 3,10 m</t>
  </si>
  <si>
    <t>2,60 m</t>
  </si>
  <si>
    <t>12 ieme Tour</t>
  </si>
  <si>
    <t>Billard 1</t>
  </si>
  <si>
    <t>Billard 2</t>
  </si>
  <si>
    <t>Billard 3</t>
  </si>
  <si>
    <t>Billard 4</t>
  </si>
  <si>
    <t>ROYAL BC COURONNE</t>
  </si>
  <si>
    <t>8 ieme Tour</t>
  </si>
  <si>
    <t>detail Categories</t>
  </si>
  <si>
    <t>Categorie saison en cours</t>
  </si>
  <si>
    <t>Moyenne saison precedente</t>
  </si>
  <si>
    <t>detail Categories = pas obligatoire</t>
  </si>
  <si>
    <t>Planning Open 3 Bandes ROYAL BC COURONNE (phase de Tournois)</t>
  </si>
  <si>
    <t>Billard 2.60m</t>
  </si>
  <si>
    <t>Billard 3.10m</t>
  </si>
  <si>
    <t>/</t>
  </si>
  <si>
    <t>Consolante Open 3 Bandes ROYAL BC COURONNE 2026</t>
  </si>
  <si>
    <t>Tournoi principal Open 3 Bandes ROYAL BC COURONNE 2026</t>
  </si>
  <si>
    <t>04 et 05 Avril 2026</t>
  </si>
  <si>
    <t>OPEN ROYAL BC COURONNE</t>
  </si>
  <si>
    <t>Liste d'attente</t>
  </si>
  <si>
    <t>Masters</t>
  </si>
  <si>
    <t>N1+</t>
  </si>
  <si>
    <t>N1</t>
  </si>
  <si>
    <t>N2</t>
  </si>
  <si>
    <t>N3</t>
  </si>
  <si>
    <t>R</t>
  </si>
  <si>
    <t>Patrick KESTELOOT</t>
  </si>
  <si>
    <t>Rudi VAN LAETHEM</t>
  </si>
  <si>
    <t>Christophe LALLEMAND</t>
  </si>
  <si>
    <t>Fréderic PAPILLON</t>
  </si>
  <si>
    <t>Kjell PAUWELS</t>
  </si>
  <si>
    <t>Christian LETEN</t>
  </si>
  <si>
    <t>Christian BLEU</t>
  </si>
  <si>
    <t>David STAELENS</t>
  </si>
  <si>
    <t>Philippe CABANES</t>
  </si>
  <si>
    <t>Dominique FERIOL</t>
  </si>
  <si>
    <t>Patrick VAUDAY</t>
  </si>
  <si>
    <t>Corentin LEBORGNE</t>
  </si>
  <si>
    <t>Patrick GHYSSELS</t>
  </si>
  <si>
    <t>Jean Marc DEROUALLIERE</t>
  </si>
  <si>
    <t>Thibault MASSON</t>
  </si>
  <si>
    <t>Julie DECHAMPS</t>
  </si>
  <si>
    <t>Joel MASSON</t>
  </si>
  <si>
    <t>Danny D'HONDT</t>
  </si>
  <si>
    <t>Michel MERLE</t>
  </si>
  <si>
    <t>Pierre DUSSAULE</t>
  </si>
  <si>
    <t>Claude DARAKDJIAN</t>
  </si>
  <si>
    <t>Bart REINDERS</t>
  </si>
  <si>
    <t>Pierre SPINNOY</t>
  </si>
  <si>
    <t>Yves PASTEEL</t>
  </si>
  <si>
    <t>Pascal DE KIMPE</t>
  </si>
  <si>
    <t>Loic TETU</t>
  </si>
  <si>
    <t>Herve LEBORGNE</t>
  </si>
  <si>
    <t>Gino GREMAIN</t>
  </si>
  <si>
    <t>Christophe FORTON</t>
  </si>
  <si>
    <t>Claude THOUVENIN</t>
  </si>
  <si>
    <t>Pascal CORNIL</t>
  </si>
  <si>
    <t>X</t>
  </si>
  <si>
    <t>Fabrice LEJEUNE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</si>
</sst>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/mm/yy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6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u/>
      <sz val="20"/>
      <color indexed="16"/>
      <name val="MV Boli"/>
    </font>
    <font>
      <u/>
      <sz val="16"/>
      <color indexed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Engravers MT"/>
      <family val="1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8"/>
      <color theme="1"/>
      <name val="Rockwell Extra Bold"/>
      <family val="1"/>
    </font>
    <font>
      <sz val="8"/>
      <color theme="0"/>
      <name val="Arial"/>
      <family val="2"/>
    </font>
    <font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8"/>
      <color theme="1"/>
      <name val="Arial"/>
      <family val="2"/>
    </font>
    <font>
      <b/>
      <sz val="28"/>
      <name val="Arial"/>
      <family val="2"/>
    </font>
    <font>
      <b/>
      <sz val="28"/>
      <name val="Cooper Black"/>
      <family val="1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0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13" xfId="0" applyBorder="1" applyAlignment="1" applyProtection="1">
      <alignment horizontal="center" vertical="center" textRotation="90"/>
      <protection locked="0"/>
    </xf>
    <xf numFmtId="0" fontId="0" fillId="0" borderId="15" xfId="0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>
      <alignment horizontal="center" vertical="center" textRotation="90"/>
    </xf>
    <xf numFmtId="1" fontId="5" fillId="0" borderId="16" xfId="0" applyNumberFormat="1" applyFont="1" applyBorder="1" applyAlignment="1">
      <alignment horizontal="center" vertical="center" textRotation="90"/>
    </xf>
    <xf numFmtId="0" fontId="12" fillId="0" borderId="20" xfId="0" applyFont="1" applyBorder="1" applyAlignment="1">
      <alignment horizontal="center" vertical="center" textRotation="9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  <protection locked="0"/>
    </xf>
    <xf numFmtId="0" fontId="0" fillId="0" borderId="29" xfId="0" applyBorder="1" applyAlignment="1" applyProtection="1">
      <alignment horizontal="center" vertical="center" textRotation="90"/>
      <protection locked="0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4" fillId="0" borderId="37" xfId="0" quotePrefix="1" applyNumberFormat="1" applyFont="1" applyBorder="1" applyAlignment="1">
      <alignment horizontal="center" vertical="center"/>
    </xf>
    <xf numFmtId="2" fontId="4" fillId="0" borderId="36" xfId="0" quotePrefix="1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4" fillId="0" borderId="0" xfId="0" quotePrefix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6" xfId="0" quotePrefix="1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3" xfId="0" quotePrefix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 textRotation="90"/>
    </xf>
    <xf numFmtId="164" fontId="4" fillId="0" borderId="36" xfId="0" quotePrefix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8" xfId="0" applyBorder="1"/>
    <xf numFmtId="0" fontId="0" fillId="0" borderId="8" xfId="0" applyBorder="1"/>
    <xf numFmtId="0" fontId="0" fillId="0" borderId="1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0" xfId="0" applyBorder="1"/>
    <xf numFmtId="0" fontId="18" fillId="0" borderId="68" xfId="0" applyFont="1" applyBorder="1" applyAlignment="1">
      <alignment horizontal="center" vertical="center"/>
    </xf>
    <xf numFmtId="0" fontId="0" fillId="0" borderId="55" xfId="0" applyBorder="1"/>
    <xf numFmtId="0" fontId="0" fillId="0" borderId="19" xfId="0" applyBorder="1"/>
    <xf numFmtId="0" fontId="0" fillId="0" borderId="9" xfId="0" applyBorder="1"/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36" xfId="0" quotePrefix="1" applyNumberFormat="1" applyFont="1" applyBorder="1" applyAlignment="1">
      <alignment horizontal="center" vertical="center"/>
    </xf>
    <xf numFmtId="0" fontId="15" fillId="4" borderId="5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6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164" fontId="14" fillId="0" borderId="2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29" fillId="0" borderId="5" xfId="0" applyNumberFormat="1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49" fontId="29" fillId="0" borderId="61" xfId="0" applyNumberFormat="1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58" xfId="0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textRotation="90"/>
      <protection locked="0"/>
    </xf>
    <xf numFmtId="0" fontId="4" fillId="0" borderId="15" xfId="0" applyFont="1" applyBorder="1" applyAlignment="1" applyProtection="1">
      <alignment horizontal="center" vertical="center" textRotation="90"/>
      <protection locked="0"/>
    </xf>
    <xf numFmtId="0" fontId="4" fillId="0" borderId="13" xfId="0" applyFont="1" applyBorder="1" applyAlignment="1" applyProtection="1">
      <alignment horizontal="center" vertical="center" textRotation="90"/>
      <protection locked="0"/>
    </xf>
    <xf numFmtId="0" fontId="4" fillId="0" borderId="29" xfId="0" applyFont="1" applyBorder="1" applyAlignment="1" applyProtection="1">
      <alignment horizontal="center" vertical="center" textRotation="90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textRotation="90"/>
    </xf>
    <xf numFmtId="0" fontId="22" fillId="0" borderId="36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64" fontId="35" fillId="0" borderId="7" xfId="0" applyNumberFormat="1" applyFont="1" applyBorder="1" applyAlignment="1" applyProtection="1">
      <alignment horizontal="center" vertical="center"/>
      <protection locked="0"/>
    </xf>
    <xf numFmtId="164" fontId="35" fillId="0" borderId="30" xfId="0" applyNumberFormat="1" applyFont="1" applyBorder="1" applyAlignment="1" applyProtection="1">
      <alignment horizontal="center" vertical="center"/>
      <protection locked="0"/>
    </xf>
    <xf numFmtId="164" fontId="35" fillId="0" borderId="0" xfId="0" applyNumberFormat="1" applyFont="1" applyAlignment="1">
      <alignment horizontal="center" vertical="center"/>
    </xf>
    <xf numFmtId="164" fontId="35" fillId="0" borderId="0" xfId="0" applyNumberFormat="1" applyFont="1"/>
    <xf numFmtId="0" fontId="0" fillId="0" borderId="36" xfId="0" applyBorder="1"/>
    <xf numFmtId="164" fontId="4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" fillId="0" borderId="58" xfId="0" applyFont="1" applyBorder="1"/>
    <xf numFmtId="0" fontId="2" fillId="0" borderId="9" xfId="0" applyFont="1" applyBorder="1"/>
    <xf numFmtId="0" fontId="2" fillId="0" borderId="67" xfId="0" applyFont="1" applyBorder="1" applyAlignment="1">
      <alignment horizontal="center" vertical="center"/>
    </xf>
    <xf numFmtId="0" fontId="2" fillId="0" borderId="60" xfId="0" applyFont="1" applyBorder="1"/>
    <xf numFmtId="0" fontId="20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55" xfId="0" quotePrefix="1" applyFont="1" applyBorder="1" applyAlignment="1">
      <alignment horizontal="center" vertical="center"/>
    </xf>
    <xf numFmtId="0" fontId="38" fillId="0" borderId="4" xfId="0" quotePrefix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0" fontId="38" fillId="0" borderId="6" xfId="0" quotePrefix="1" applyFont="1" applyBorder="1" applyAlignment="1">
      <alignment horizontal="center" vertical="center"/>
    </xf>
    <xf numFmtId="0" fontId="39" fillId="0" borderId="0" xfId="0" applyFont="1"/>
    <xf numFmtId="49" fontId="37" fillId="0" borderId="19" xfId="0" applyNumberFormat="1" applyFont="1" applyBorder="1" applyAlignment="1">
      <alignment horizontal="center" vertical="center"/>
    </xf>
    <xf numFmtId="0" fontId="37" fillId="0" borderId="9" xfId="0" quotePrefix="1" applyFont="1" applyBorder="1" applyAlignment="1">
      <alignment horizontal="center" vertical="center"/>
    </xf>
    <xf numFmtId="0" fontId="40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quotePrefix="1" applyNumberFormat="1" applyFont="1" applyAlignment="1">
      <alignment horizontal="center" vertical="center"/>
    </xf>
    <xf numFmtId="0" fontId="4" fillId="0" borderId="0" xfId="0" applyFont="1"/>
    <xf numFmtId="49" fontId="0" fillId="0" borderId="0" xfId="0" quotePrefix="1" applyNumberFormat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49" fontId="29" fillId="0" borderId="65" xfId="0" applyNumberFormat="1" applyFont="1" applyBorder="1" applyAlignment="1">
      <alignment horizontal="center" vertical="center" wrapText="1"/>
    </xf>
    <xf numFmtId="49" fontId="29" fillId="0" borderId="60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/>
    <xf numFmtId="164" fontId="4" fillId="0" borderId="36" xfId="0" applyNumberFormat="1" applyFon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0" fontId="0" fillId="0" borderId="54" xfId="0" quotePrefix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quotePrefix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2" fontId="4" fillId="2" borderId="40" xfId="0" quotePrefix="1" applyNumberFormat="1" applyFont="1" applyFill="1" applyBorder="1" applyAlignment="1">
      <alignment horizontal="center" vertical="center"/>
    </xf>
    <xf numFmtId="2" fontId="4" fillId="2" borderId="38" xfId="0" quotePrefix="1" applyNumberFormat="1" applyFont="1" applyFill="1" applyBorder="1" applyAlignment="1">
      <alignment horizontal="center" vertical="center"/>
    </xf>
    <xf numFmtId="2" fontId="4" fillId="2" borderId="37" xfId="0" quotePrefix="1" applyNumberFormat="1" applyFont="1" applyFill="1" applyBorder="1" applyAlignment="1">
      <alignment horizontal="center" vertical="center"/>
    </xf>
    <xf numFmtId="2" fontId="4" fillId="2" borderId="36" xfId="0" quotePrefix="1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8" xfId="0" applyNumberFormat="1" applyFont="1" applyFill="1" applyBorder="1" applyAlignment="1">
      <alignment horizontal="center" vertical="center"/>
    </xf>
    <xf numFmtId="0" fontId="4" fillId="2" borderId="36" xfId="0" quotePrefix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4" fillId="0" borderId="0" xfId="0" applyFont="1" applyAlignment="1">
      <alignment vertical="center" textRotation="90"/>
    </xf>
    <xf numFmtId="0" fontId="0" fillId="0" borderId="0" xfId="0" applyAlignment="1">
      <alignment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48" xfId="0" quotePrefix="1" applyFont="1" applyFill="1" applyBorder="1" applyAlignment="1">
      <alignment horizontal="center" vertical="center"/>
    </xf>
    <xf numFmtId="0" fontId="4" fillId="2" borderId="54" xfId="0" quotePrefix="1" applyFont="1" applyFill="1" applyBorder="1" applyAlignment="1">
      <alignment horizontal="center" vertical="center"/>
    </xf>
    <xf numFmtId="0" fontId="4" fillId="2" borderId="64" xfId="0" quotePrefix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2" fontId="14" fillId="0" borderId="80" xfId="0" applyNumberFormat="1" applyFont="1" applyBorder="1" applyAlignment="1">
      <alignment horizontal="center" vertical="center"/>
    </xf>
    <xf numFmtId="164" fontId="14" fillId="0" borderId="80" xfId="0" applyNumberFormat="1" applyFont="1" applyBorder="1" applyAlignment="1">
      <alignment horizontal="center" vertical="center"/>
    </xf>
    <xf numFmtId="1" fontId="14" fillId="0" borderId="80" xfId="0" applyNumberFormat="1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164" fontId="3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4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8" fillId="0" borderId="0" xfId="0" quotePrefix="1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29" fillId="0" borderId="65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36" xfId="0" quotePrefix="1" applyFont="1" applyFill="1" applyBorder="1" applyAlignment="1">
      <alignment horizontal="center" vertical="center"/>
    </xf>
    <xf numFmtId="164" fontId="4" fillId="5" borderId="36" xfId="0" quotePrefix="1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164" fontId="4" fillId="5" borderId="53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2" fillId="0" borderId="0" xfId="0" quotePrefix="1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" fillId="0" borderId="0" xfId="1" applyProtection="1"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0" xfId="1" applyAlignment="1" applyProtection="1">
      <alignment horizontal="right"/>
      <protection locked="0"/>
    </xf>
    <xf numFmtId="0" fontId="4" fillId="0" borderId="0" xfId="1"/>
    <xf numFmtId="0" fontId="26" fillId="0" borderId="49" xfId="1" applyFont="1" applyBorder="1" applyAlignment="1">
      <alignment horizontal="center" vertical="center"/>
    </xf>
    <xf numFmtId="1" fontId="14" fillId="0" borderId="12" xfId="1" applyNumberFormat="1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/>
      <protection locked="0"/>
    </xf>
    <xf numFmtId="0" fontId="17" fillId="0" borderId="46" xfId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164" fontId="14" fillId="0" borderId="2" xfId="1" quotePrefix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quotePrefix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/>
      <protection locked="0"/>
    </xf>
    <xf numFmtId="164" fontId="35" fillId="0" borderId="7" xfId="1" applyNumberFormat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164" fontId="35" fillId="0" borderId="0" xfId="1" applyNumberFormat="1" applyFont="1" applyAlignment="1" applyProtection="1">
      <alignment horizontal="center" vertical="center"/>
      <protection locked="0"/>
    </xf>
    <xf numFmtId="0" fontId="26" fillId="0" borderId="48" xfId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26" fillId="0" borderId="47" xfId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 vertical="center"/>
      <protection locked="0"/>
    </xf>
    <xf numFmtId="0" fontId="14" fillId="4" borderId="9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14" fillId="4" borderId="55" xfId="1" applyFont="1" applyFill="1" applyBorder="1" applyAlignment="1">
      <alignment horizontal="center" vertical="center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4" borderId="6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26" fillId="0" borderId="81" xfId="1" applyFont="1" applyBorder="1" applyAlignment="1">
      <alignment horizontal="center" vertical="center"/>
    </xf>
    <xf numFmtId="1" fontId="14" fillId="0" borderId="80" xfId="1" applyNumberFormat="1" applyFont="1" applyBorder="1" applyAlignment="1">
      <alignment horizontal="center" vertical="center"/>
    </xf>
    <xf numFmtId="164" fontId="14" fillId="0" borderId="80" xfId="1" applyNumberFormat="1" applyFont="1" applyBorder="1" applyAlignment="1">
      <alignment horizontal="center" vertical="center"/>
    </xf>
    <xf numFmtId="2" fontId="14" fillId="0" borderId="80" xfId="1" applyNumberFormat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5" xfId="1" applyFont="1" applyBorder="1" applyAlignment="1" applyProtection="1">
      <alignment horizontal="center" vertical="center"/>
      <protection locked="0"/>
    </xf>
    <xf numFmtId="0" fontId="14" fillId="0" borderId="42" xfId="1" applyFont="1" applyBorder="1" applyAlignment="1" applyProtection="1">
      <alignment horizontal="center" vertical="center"/>
      <protection locked="0"/>
    </xf>
    <xf numFmtId="0" fontId="14" fillId="0" borderId="43" xfId="1" applyFont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4" borderId="42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textRotation="90"/>
    </xf>
    <xf numFmtId="1" fontId="4" fillId="0" borderId="16" xfId="1" applyNumberFormat="1" applyBorder="1" applyAlignment="1">
      <alignment horizontal="center" vertical="center" textRotation="90"/>
    </xf>
    <xf numFmtId="0" fontId="4" fillId="0" borderId="16" xfId="1" applyBorder="1" applyAlignment="1">
      <alignment horizontal="center" vertical="center" textRotation="90"/>
    </xf>
    <xf numFmtId="0" fontId="4" fillId="0" borderId="15" xfId="1" applyBorder="1" applyAlignment="1">
      <alignment horizontal="center" vertical="center" textRotation="90"/>
    </xf>
    <xf numFmtId="0" fontId="4" fillId="0" borderId="29" xfId="1" applyBorder="1" applyAlignment="1" applyProtection="1">
      <alignment horizontal="center" vertical="center" textRotation="90"/>
      <protection locked="0"/>
    </xf>
    <xf numFmtId="0" fontId="7" fillId="0" borderId="14" xfId="1" applyFont="1" applyBorder="1" applyAlignment="1">
      <alignment horizontal="center" vertical="center" textRotation="90"/>
    </xf>
    <xf numFmtId="0" fontId="4" fillId="0" borderId="13" xfId="1" applyBorder="1" applyAlignment="1" applyProtection="1">
      <alignment horizontal="center" vertical="center" textRotation="90"/>
      <protection locked="0"/>
    </xf>
    <xf numFmtId="0" fontId="4" fillId="0" borderId="15" xfId="1" applyBorder="1" applyAlignment="1" applyProtection="1">
      <alignment horizontal="center" vertical="center" textRotation="90"/>
      <protection locked="0"/>
    </xf>
    <xf numFmtId="0" fontId="4" fillId="0" borderId="28" xfId="1" applyBorder="1" applyAlignment="1" applyProtection="1">
      <alignment horizontal="center" vertical="center" textRotation="90"/>
      <protection locked="0"/>
    </xf>
    <xf numFmtId="0" fontId="15" fillId="4" borderId="21" xfId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4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4" fillId="0" borderId="0" xfId="1" applyAlignment="1" applyProtection="1">
      <alignment horizontal="centerContinuous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centerContinuous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8" fillId="0" borderId="0" xfId="1" applyFont="1" applyAlignment="1" applyProtection="1">
      <alignment horizontal="centerContinuous"/>
      <protection locked="0"/>
    </xf>
    <xf numFmtId="0" fontId="25" fillId="0" borderId="0" xfId="1" applyFont="1" applyAlignment="1" applyProtection="1">
      <alignment vertical="center"/>
      <protection locked="0"/>
    </xf>
    <xf numFmtId="0" fontId="24" fillId="0" borderId="0" xfId="1" applyFont="1" applyProtection="1">
      <protection locked="0"/>
    </xf>
    <xf numFmtId="0" fontId="4" fillId="2" borderId="64" xfId="1" quotePrefix="1" applyFill="1" applyBorder="1" applyAlignment="1">
      <alignment horizontal="center" vertical="center"/>
    </xf>
    <xf numFmtId="0" fontId="4" fillId="0" borderId="53" xfId="1" quotePrefix="1" applyBorder="1" applyAlignment="1">
      <alignment horizontal="center" vertical="center"/>
    </xf>
    <xf numFmtId="0" fontId="4" fillId="2" borderId="53" xfId="1" applyFill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2" borderId="38" xfId="1" applyFill="1" applyBorder="1" applyAlignment="1">
      <alignment horizontal="center" vertical="center"/>
    </xf>
    <xf numFmtId="0" fontId="4" fillId="2" borderId="36" xfId="1" applyFill="1" applyBorder="1" applyAlignment="1">
      <alignment horizontal="center" vertical="center"/>
    </xf>
    <xf numFmtId="0" fontId="4" fillId="2" borderId="36" xfId="1" quotePrefix="1" applyFill="1" applyBorder="1" applyAlignment="1">
      <alignment horizontal="center" vertical="center"/>
    </xf>
    <xf numFmtId="0" fontId="4" fillId="0" borderId="36" xfId="1" quotePrefix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2" fontId="4" fillId="2" borderId="38" xfId="1" applyNumberFormat="1" applyFill="1" applyBorder="1" applyAlignment="1">
      <alignment horizontal="center" vertical="center"/>
    </xf>
    <xf numFmtId="2" fontId="4" fillId="0" borderId="36" xfId="1" quotePrefix="1" applyNumberFormat="1" applyBorder="1" applyAlignment="1">
      <alignment horizontal="center" vertical="center"/>
    </xf>
    <xf numFmtId="2" fontId="4" fillId="2" borderId="36" xfId="1" applyNumberFormat="1" applyFill="1" applyBorder="1" applyAlignment="1">
      <alignment horizontal="center" vertical="center"/>
    </xf>
    <xf numFmtId="2" fontId="4" fillId="2" borderId="40" xfId="1" quotePrefix="1" applyNumberFormat="1" applyFill="1" applyBorder="1" applyAlignment="1">
      <alignment horizontal="center" vertical="center"/>
    </xf>
    <xf numFmtId="2" fontId="4" fillId="2" borderId="37" xfId="1" quotePrefix="1" applyNumberFormat="1" applyFill="1" applyBorder="1" applyAlignment="1">
      <alignment horizontal="center" vertical="center"/>
    </xf>
    <xf numFmtId="2" fontId="4" fillId="0" borderId="37" xfId="1" quotePrefix="1" applyNumberFormat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2" borderId="54" xfId="1" quotePrefix="1" applyFill="1" applyBorder="1" applyAlignment="1">
      <alignment horizontal="center" vertical="center"/>
    </xf>
    <xf numFmtId="0" fontId="4" fillId="2" borderId="48" xfId="1" quotePrefix="1" applyFill="1" applyBorder="1" applyAlignment="1">
      <alignment horizontal="center" vertical="center"/>
    </xf>
    <xf numFmtId="0" fontId="4" fillId="0" borderId="1" xfId="1" quotePrefix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2" fontId="4" fillId="2" borderId="38" xfId="1" quotePrefix="1" applyNumberFormat="1" applyFill="1" applyBorder="1" applyAlignment="1">
      <alignment horizontal="center" vertical="center"/>
    </xf>
    <xf numFmtId="2" fontId="4" fillId="2" borderId="36" xfId="1" quotePrefix="1" applyNumberFormat="1" applyFill="1" applyBorder="1" applyAlignment="1">
      <alignment horizontal="center" vertical="center"/>
    </xf>
    <xf numFmtId="0" fontId="4" fillId="0" borderId="39" xfId="1" applyBorder="1" applyAlignment="1">
      <alignment horizontal="center" vertical="center"/>
    </xf>
    <xf numFmtId="0" fontId="7" fillId="0" borderId="22" xfId="0" quotePrefix="1" applyFont="1" applyBorder="1" applyAlignment="1" applyProtection="1">
      <alignment horizontal="center" vertical="center"/>
      <protection locked="0"/>
    </xf>
    <xf numFmtId="0" fontId="4" fillId="5" borderId="37" xfId="0" quotePrefix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9" fillId="0" borderId="62" xfId="0" quotePrefix="1" applyFont="1" applyBorder="1" applyAlignment="1">
      <alignment horizontal="center" vertical="center" wrapText="1"/>
    </xf>
    <xf numFmtId="0" fontId="29" fillId="0" borderId="59" xfId="0" quotePrefix="1" applyFont="1" applyBorder="1" applyAlignment="1">
      <alignment horizontal="center" vertical="center" wrapText="1"/>
    </xf>
    <xf numFmtId="0" fontId="29" fillId="0" borderId="34" xfId="0" quotePrefix="1" applyFont="1" applyBorder="1" applyAlignment="1">
      <alignment horizontal="center" vertical="center" wrapText="1"/>
    </xf>
    <xf numFmtId="0" fontId="29" fillId="0" borderId="63" xfId="0" quotePrefix="1" applyFont="1" applyBorder="1" applyAlignment="1">
      <alignment horizontal="center" vertical="center" wrapText="1"/>
    </xf>
    <xf numFmtId="0" fontId="29" fillId="0" borderId="66" xfId="0" quotePrefix="1" applyFont="1" applyBorder="1" applyAlignment="1">
      <alignment horizontal="center" vertical="center" wrapText="1"/>
    </xf>
    <xf numFmtId="0" fontId="29" fillId="0" borderId="64" xfId="0" quotePrefix="1" applyFont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top"/>
    </xf>
    <xf numFmtId="0" fontId="29" fillId="0" borderId="4" xfId="0" quotePrefix="1" applyFont="1" applyBorder="1" applyAlignment="1">
      <alignment horizontal="center" vertical="center" wrapText="1"/>
    </xf>
    <xf numFmtId="0" fontId="29" fillId="0" borderId="82" xfId="0" quotePrefix="1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0" fillId="0" borderId="40" xfId="0" quotePrefix="1" applyFont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164" fontId="4" fillId="0" borderId="40" xfId="0" quotePrefix="1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64" fontId="4" fillId="0" borderId="38" xfId="0" quotePrefix="1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4" fillId="0" borderId="54" xfId="0" quotePrefix="1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45" fillId="5" borderId="0" xfId="0" quotePrefix="1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164" fontId="14" fillId="0" borderId="27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4" fillId="0" borderId="55" xfId="0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3" fillId="4" borderId="7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7" xfId="0" quotePrefix="1" applyFont="1" applyFill="1" applyBorder="1" applyAlignment="1">
      <alignment horizontal="center" vertical="center"/>
    </xf>
    <xf numFmtId="0" fontId="13" fillId="4" borderId="0" xfId="0" quotePrefix="1" applyFont="1" applyFill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13" fillId="4" borderId="30" xfId="0" quotePrefix="1" applyFont="1" applyFill="1" applyBorder="1" applyAlignment="1">
      <alignment horizontal="center" vertical="center"/>
    </xf>
    <xf numFmtId="164" fontId="14" fillId="0" borderId="57" xfId="0" applyNumberFormat="1" applyFont="1" applyBorder="1" applyAlignment="1">
      <alignment horizontal="center" vertical="center"/>
    </xf>
    <xf numFmtId="164" fontId="14" fillId="0" borderId="56" xfId="0" applyNumberFormat="1" applyFont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31" xfId="1" applyFont="1" applyFill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4" fillId="0" borderId="27" xfId="1" applyNumberFormat="1" applyFont="1" applyBorder="1" applyAlignment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14" fontId="13" fillId="0" borderId="0" xfId="1" applyNumberFormat="1" applyFont="1" applyAlignment="1" applyProtection="1">
      <alignment horizontal="center" vertical="center"/>
      <protection locked="0"/>
    </xf>
    <xf numFmtId="164" fontId="14" fillId="0" borderId="55" xfId="1" applyNumberFormat="1" applyFont="1" applyBorder="1" applyAlignment="1">
      <alignment horizontal="center" vertical="center"/>
    </xf>
    <xf numFmtId="164" fontId="14" fillId="0" borderId="19" xfId="1" applyNumberFormat="1" applyFont="1" applyBorder="1" applyAlignment="1">
      <alignment horizontal="center" vertical="center"/>
    </xf>
    <xf numFmtId="0" fontId="44" fillId="0" borderId="0" xfId="1" applyFont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3" fillId="4" borderId="8" xfId="1" applyFont="1" applyFill="1" applyBorder="1" applyAlignment="1">
      <alignment horizontal="center" vertical="center"/>
    </xf>
    <xf numFmtId="0" fontId="13" fillId="4" borderId="7" xfId="1" quotePrefix="1" applyFont="1" applyFill="1" applyBorder="1" applyAlignment="1">
      <alignment horizontal="center" vertical="center"/>
    </xf>
    <xf numFmtId="0" fontId="13" fillId="4" borderId="0" xfId="1" quotePrefix="1" applyFont="1" applyFill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0" xfId="0" applyBorder="1" applyAlignment="1">
      <alignment horizontal="center"/>
    </xf>
    <xf numFmtId="49" fontId="12" fillId="0" borderId="36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 textRotation="90"/>
    </xf>
    <xf numFmtId="49" fontId="16" fillId="0" borderId="36" xfId="0" applyNumberFormat="1" applyFont="1" applyBorder="1" applyAlignment="1">
      <alignment horizontal="center" vertical="center" textRotation="90"/>
    </xf>
    <xf numFmtId="0" fontId="0" fillId="0" borderId="3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textRotation="91"/>
    </xf>
    <xf numFmtId="0" fontId="26" fillId="0" borderId="25" xfId="0" applyFont="1" applyBorder="1" applyAlignment="1">
      <alignment horizontal="center" vertical="center" textRotation="91"/>
    </xf>
    <xf numFmtId="0" fontId="26" fillId="0" borderId="39" xfId="0" applyFont="1" applyBorder="1" applyAlignment="1">
      <alignment horizontal="center" vertical="center" textRotation="91"/>
    </xf>
    <xf numFmtId="0" fontId="26" fillId="0" borderId="26" xfId="0" applyFont="1" applyBorder="1" applyAlignment="1">
      <alignment horizontal="center" vertical="center" textRotation="9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4" fillId="0" borderId="77" xfId="1" applyBorder="1" applyAlignment="1">
      <alignment horizontal="center" vertical="center" textRotation="90"/>
    </xf>
    <xf numFmtId="0" fontId="4" fillId="0" borderId="78" xfId="1" applyBorder="1" applyAlignment="1">
      <alignment horizontal="center" vertical="center" textRotation="90"/>
    </xf>
    <xf numFmtId="0" fontId="4" fillId="0" borderId="79" xfId="1" applyBorder="1" applyAlignment="1">
      <alignment horizontal="center" vertical="center" textRotation="90"/>
    </xf>
    <xf numFmtId="0" fontId="4" fillId="0" borderId="41" xfId="1" applyBorder="1" applyAlignment="1">
      <alignment horizontal="center" vertical="center" textRotation="90"/>
    </xf>
    <xf numFmtId="0" fontId="4" fillId="0" borderId="30" xfId="1" applyBorder="1" applyAlignment="1">
      <alignment horizontal="center" vertical="center" textRotation="90"/>
    </xf>
    <xf numFmtId="0" fontId="4" fillId="0" borderId="57" xfId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77" xfId="0" applyFont="1" applyBorder="1" applyAlignment="1">
      <alignment horizontal="center" vertical="center" textRotation="90"/>
    </xf>
    <xf numFmtId="0" fontId="0" fillId="0" borderId="78" xfId="0" applyBorder="1" applyAlignment="1">
      <alignment horizontal="center" vertical="center" textRotation="90"/>
    </xf>
    <xf numFmtId="0" fontId="0" fillId="0" borderId="79" xfId="0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57" xfId="0" applyFont="1" applyBorder="1" applyAlignment="1">
      <alignment horizontal="center" vertical="center" textRotation="90"/>
    </xf>
    <xf numFmtId="0" fontId="4" fillId="0" borderId="65" xfId="0" applyFont="1" applyBorder="1" applyAlignment="1">
      <alignment horizontal="center" vertical="center" textRotation="90"/>
    </xf>
    <xf numFmtId="0" fontId="0" fillId="0" borderId="60" xfId="0" applyBorder="1" applyAlignment="1">
      <alignment horizontal="center" vertical="center" textRotation="90"/>
    </xf>
    <xf numFmtId="0" fontId="0" fillId="0" borderId="61" xfId="0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71" xfId="0" applyFont="1" applyBorder="1" applyAlignment="1">
      <alignment horizontal="center" vertical="center" textRotation="90"/>
    </xf>
    <xf numFmtId="0" fontId="0" fillId="0" borderId="73" xfId="0" applyBorder="1" applyAlignment="1">
      <alignment horizontal="center" vertical="center" textRotation="90"/>
    </xf>
    <xf numFmtId="0" fontId="0" fillId="0" borderId="74" xfId="0" applyBorder="1" applyAlignment="1">
      <alignment horizontal="center" vertical="center" textRotation="90"/>
    </xf>
    <xf numFmtId="0" fontId="4" fillId="0" borderId="0" xfId="1" applyAlignment="1">
      <alignment horizontal="center"/>
    </xf>
  </cellXfs>
  <cellStyles count="3">
    <cellStyle name="Normal 2" xfId="1" xr:uid="{00000000-0005-0000-0000-000002000000}"/>
    <cellStyle name="Normal 3" xfId="2" xr:uid="{00000000-0005-0000-0000-000003000000}"/>
    <cellStyle name="Standaard" xfId="0" builtinId="0"/>
  </cellStyles>
  <dxfs count="26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ill>
        <patternFill>
          <bgColor rgb="FFD8EEC0"/>
        </patternFill>
      </fill>
    </dxf>
    <dxf>
      <fill>
        <patternFill>
          <bgColor rgb="FFFBC49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8EEC0"/>
      <color rgb="FFFBC497"/>
      <color rgb="FFFFA3A3"/>
      <color rgb="FFFF6565"/>
      <color rgb="FFDDDDDD"/>
      <color rgb="FFEAEAEA"/>
      <color rgb="FFC0C0C0"/>
      <color rgb="FFF9AD6F"/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40</xdr:row>
          <xdr:rowOff>57150</xdr:rowOff>
        </xdr:from>
        <xdr:to>
          <xdr:col>4</xdr:col>
          <xdr:colOff>1123950</xdr:colOff>
          <xdr:row>44</xdr:row>
          <xdr:rowOff>47625</xdr:rowOff>
        </xdr:to>
        <xdr:sp macro="" textlink="">
          <xdr:nvSpPr>
            <xdr:cNvPr id="29698" name="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gestion classement poules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0</xdr:row>
          <xdr:rowOff>180975</xdr:rowOff>
        </xdr:from>
        <xdr:to>
          <xdr:col>28</xdr:col>
          <xdr:colOff>66675</xdr:colOff>
          <xdr:row>2</xdr:row>
          <xdr:rowOff>28575</xdr:rowOff>
        </xdr:to>
        <xdr:sp macro="" textlink="">
          <xdr:nvSpPr>
            <xdr:cNvPr id="26626" name="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 tournoi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447675</xdr:colOff>
          <xdr:row>2</xdr:row>
          <xdr:rowOff>161925</xdr:rowOff>
        </xdr:from>
        <xdr:to>
          <xdr:col>27</xdr:col>
          <xdr:colOff>638175</xdr:colOff>
          <xdr:row>4</xdr:row>
          <xdr:rowOff>47625</xdr:rowOff>
        </xdr:to>
        <xdr:sp macro="" textlink="">
          <xdr:nvSpPr>
            <xdr:cNvPr id="26873" name="Button 249" hidden="1">
              <a:extLst>
                <a:ext uri="{63B3BB69-23CF-44E3-9099-C40C66FF867C}">
                  <a14:compatExt spid="_x0000_s26873"/>
                </a:ext>
                <a:ext uri="{FF2B5EF4-FFF2-40B4-BE49-F238E27FC236}">
                  <a16:creationId xmlns:a16="http://schemas.microsoft.com/office/drawing/2014/main" id="{00000000-0008-0000-0900-0000F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20</xdr:col>
      <xdr:colOff>1590675</xdr:colOff>
      <xdr:row>0</xdr:row>
      <xdr:rowOff>66675</xdr:rowOff>
    </xdr:from>
    <xdr:to>
      <xdr:col>24</xdr:col>
      <xdr:colOff>28427</xdr:colOff>
      <xdr:row>5</xdr:row>
      <xdr:rowOff>9393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66675"/>
          <a:ext cx="1180952" cy="105714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3175</xdr:colOff>
      <xdr:row>4</xdr:row>
      <xdr:rowOff>190500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11ADC1C2-6163-4619-A56A-44251E0E2AE5}"/>
            </a:ext>
          </a:extLst>
        </xdr:cNvPr>
        <xdr:cNvSpPr/>
      </xdr:nvSpPr>
      <xdr:spPr>
        <a:xfrm>
          <a:off x="2028825" y="9144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3175</xdr:colOff>
      <xdr:row>7</xdr:row>
      <xdr:rowOff>190500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3BD7EAEF-7BF1-4BD0-81F0-FEF26DF87E4D}"/>
            </a:ext>
          </a:extLst>
        </xdr:cNvPr>
        <xdr:cNvSpPr/>
      </xdr:nvSpPr>
      <xdr:spPr>
        <a:xfrm>
          <a:off x="2028825" y="13049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3175</xdr:colOff>
      <xdr:row>31</xdr:row>
      <xdr:rowOff>190500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CDEFB24E-E9B8-4BA5-BC25-2BBAC178BD98}"/>
            </a:ext>
          </a:extLst>
        </xdr:cNvPr>
        <xdr:cNvSpPr/>
      </xdr:nvSpPr>
      <xdr:spPr>
        <a:xfrm>
          <a:off x="2028825" y="44291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19050</xdr:colOff>
      <xdr:row>28</xdr:row>
      <xdr:rowOff>9525</xdr:rowOff>
    </xdr:from>
    <xdr:to>
      <xdr:col>3</xdr:col>
      <xdr:colOff>22225</xdr:colOff>
      <xdr:row>29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5BF3E06B-A2A8-4EE6-9978-A96C965D6A58}"/>
            </a:ext>
          </a:extLst>
        </xdr:cNvPr>
        <xdr:cNvSpPr/>
      </xdr:nvSpPr>
      <xdr:spPr>
        <a:xfrm>
          <a:off x="2047875" y="40481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3175</xdr:colOff>
      <xdr:row>10</xdr:row>
      <xdr:rowOff>190500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AD6067B3-A86F-40D1-87F5-C3E70A48A6C9}"/>
            </a:ext>
          </a:extLst>
        </xdr:cNvPr>
        <xdr:cNvSpPr/>
      </xdr:nvSpPr>
      <xdr:spPr>
        <a:xfrm>
          <a:off x="2028825" y="16954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3175</xdr:colOff>
      <xdr:row>13</xdr:row>
      <xdr:rowOff>190500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F208E4A3-B63C-4065-9BFC-0B21C2D5F2BB}"/>
            </a:ext>
          </a:extLst>
        </xdr:cNvPr>
        <xdr:cNvSpPr/>
      </xdr:nvSpPr>
      <xdr:spPr>
        <a:xfrm>
          <a:off x="2028825" y="20859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3175</xdr:colOff>
      <xdr:row>22</xdr:row>
      <xdr:rowOff>190500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E7F49F5D-6D7E-4A5E-BFEE-89EA996A222D}"/>
            </a:ext>
          </a:extLst>
        </xdr:cNvPr>
        <xdr:cNvSpPr/>
      </xdr:nvSpPr>
      <xdr:spPr>
        <a:xfrm>
          <a:off x="2028825" y="3257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3175</xdr:colOff>
      <xdr:row>25</xdr:row>
      <xdr:rowOff>190500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A778FB7B-665D-4CF6-A49B-E70FD17CC112}"/>
            </a:ext>
          </a:extLst>
        </xdr:cNvPr>
        <xdr:cNvSpPr/>
      </xdr:nvSpPr>
      <xdr:spPr>
        <a:xfrm>
          <a:off x="2028825" y="36480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3175</xdr:colOff>
      <xdr:row>16</xdr:row>
      <xdr:rowOff>190500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5011236C-AD02-4998-8FE2-AF764AC4D50F}"/>
            </a:ext>
          </a:extLst>
        </xdr:cNvPr>
        <xdr:cNvSpPr/>
      </xdr:nvSpPr>
      <xdr:spPr>
        <a:xfrm>
          <a:off x="2028825" y="247650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3175</xdr:colOff>
      <xdr:row>19</xdr:row>
      <xdr:rowOff>190500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60F22BA8-94E6-4F8C-9CE8-233A7B3E5687}"/>
            </a:ext>
          </a:extLst>
        </xdr:cNvPr>
        <xdr:cNvSpPr/>
      </xdr:nvSpPr>
      <xdr:spPr>
        <a:xfrm>
          <a:off x="2028825" y="28670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3175</xdr:colOff>
      <xdr:row>34</xdr:row>
      <xdr:rowOff>190500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37370618-1DC6-4155-8630-15999B158AD3}"/>
            </a:ext>
          </a:extLst>
        </xdr:cNvPr>
        <xdr:cNvSpPr/>
      </xdr:nvSpPr>
      <xdr:spPr>
        <a:xfrm>
          <a:off x="2028825" y="48196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3</xdr:col>
      <xdr:colOff>3175</xdr:colOff>
      <xdr:row>37</xdr:row>
      <xdr:rowOff>190500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7A990BB0-EC82-4B62-950A-63BB20FEE737}"/>
            </a:ext>
          </a:extLst>
        </xdr:cNvPr>
        <xdr:cNvSpPr/>
      </xdr:nvSpPr>
      <xdr:spPr>
        <a:xfrm>
          <a:off x="2028825" y="52101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3</xdr:col>
      <xdr:colOff>3175</xdr:colOff>
      <xdr:row>40</xdr:row>
      <xdr:rowOff>190500</xdr:rowOff>
    </xdr:to>
    <xdr:sp macro="" textlink="">
      <xdr:nvSpPr>
        <xdr:cNvPr id="28" name="Ovaal 27">
          <a:extLst>
            <a:ext uri="{FF2B5EF4-FFF2-40B4-BE49-F238E27FC236}">
              <a16:creationId xmlns:a16="http://schemas.microsoft.com/office/drawing/2014/main" id="{B0F866BB-E6F1-440E-AF47-0F052E781ADD}"/>
            </a:ext>
          </a:extLst>
        </xdr:cNvPr>
        <xdr:cNvSpPr/>
      </xdr:nvSpPr>
      <xdr:spPr>
        <a:xfrm>
          <a:off x="2028825" y="56007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3175</xdr:colOff>
      <xdr:row>43</xdr:row>
      <xdr:rowOff>190500</xdr:rowOff>
    </xdr:to>
    <xdr:sp macro="" textlink="">
      <xdr:nvSpPr>
        <xdr:cNvPr id="30" name="Ovaal 29">
          <a:extLst>
            <a:ext uri="{FF2B5EF4-FFF2-40B4-BE49-F238E27FC236}">
              <a16:creationId xmlns:a16="http://schemas.microsoft.com/office/drawing/2014/main" id="{56AE3B81-5754-47DF-9735-78D2DDE9C3EC}"/>
            </a:ext>
          </a:extLst>
        </xdr:cNvPr>
        <xdr:cNvSpPr/>
      </xdr:nvSpPr>
      <xdr:spPr>
        <a:xfrm>
          <a:off x="2028825" y="59912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3</xdr:col>
      <xdr:colOff>3175</xdr:colOff>
      <xdr:row>46</xdr:row>
      <xdr:rowOff>190500</xdr:rowOff>
    </xdr:to>
    <xdr:sp macro="" textlink="">
      <xdr:nvSpPr>
        <xdr:cNvPr id="32" name="Ovaal 31">
          <a:extLst>
            <a:ext uri="{FF2B5EF4-FFF2-40B4-BE49-F238E27FC236}">
              <a16:creationId xmlns:a16="http://schemas.microsoft.com/office/drawing/2014/main" id="{9B1B6283-FFA3-4F04-918C-D09C6AE975AF}"/>
            </a:ext>
          </a:extLst>
        </xdr:cNvPr>
        <xdr:cNvSpPr/>
      </xdr:nvSpPr>
      <xdr:spPr>
        <a:xfrm>
          <a:off x="2028825" y="63817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3</xdr:col>
      <xdr:colOff>3175</xdr:colOff>
      <xdr:row>49</xdr:row>
      <xdr:rowOff>190500</xdr:rowOff>
    </xdr:to>
    <xdr:sp macro="" textlink="">
      <xdr:nvSpPr>
        <xdr:cNvPr id="34" name="Ovaal 33">
          <a:extLst>
            <a:ext uri="{FF2B5EF4-FFF2-40B4-BE49-F238E27FC236}">
              <a16:creationId xmlns:a16="http://schemas.microsoft.com/office/drawing/2014/main" id="{083CFE8F-299F-4CEA-B31A-BCEC395E8392}"/>
            </a:ext>
          </a:extLst>
        </xdr:cNvPr>
        <xdr:cNvSpPr/>
      </xdr:nvSpPr>
      <xdr:spPr>
        <a:xfrm>
          <a:off x="2028825" y="67722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3175</xdr:colOff>
      <xdr:row>7</xdr:row>
      <xdr:rowOff>0</xdr:rowOff>
    </xdr:to>
    <xdr:sp macro="" textlink="">
      <xdr:nvSpPr>
        <xdr:cNvPr id="36" name="Ovaal 35">
          <a:extLst>
            <a:ext uri="{FF2B5EF4-FFF2-40B4-BE49-F238E27FC236}">
              <a16:creationId xmlns:a16="http://schemas.microsoft.com/office/drawing/2014/main" id="{7CD28CAC-1397-47AA-A608-A58F2812072E}"/>
            </a:ext>
          </a:extLst>
        </xdr:cNvPr>
        <xdr:cNvSpPr/>
      </xdr:nvSpPr>
      <xdr:spPr>
        <a:xfrm>
          <a:off x="5715000" y="11144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3175</xdr:colOff>
      <xdr:row>13</xdr:row>
      <xdr:rowOff>0</xdr:rowOff>
    </xdr:to>
    <xdr:sp macro="" textlink="">
      <xdr:nvSpPr>
        <xdr:cNvPr id="38" name="Ovaal 37">
          <a:extLst>
            <a:ext uri="{FF2B5EF4-FFF2-40B4-BE49-F238E27FC236}">
              <a16:creationId xmlns:a16="http://schemas.microsoft.com/office/drawing/2014/main" id="{AEBDBD7D-9B2D-416C-9E34-29850A4D9BC6}"/>
            </a:ext>
          </a:extLst>
        </xdr:cNvPr>
        <xdr:cNvSpPr/>
      </xdr:nvSpPr>
      <xdr:spPr>
        <a:xfrm>
          <a:off x="5715000" y="18954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3175</xdr:colOff>
      <xdr:row>19</xdr:row>
      <xdr:rowOff>0</xdr:rowOff>
    </xdr:to>
    <xdr:sp macro="" textlink="">
      <xdr:nvSpPr>
        <xdr:cNvPr id="40" name="Ovaal 39">
          <a:extLst>
            <a:ext uri="{FF2B5EF4-FFF2-40B4-BE49-F238E27FC236}">
              <a16:creationId xmlns:a16="http://schemas.microsoft.com/office/drawing/2014/main" id="{BE46AEDE-C248-4B09-8E35-08FBA864084D}"/>
            </a:ext>
          </a:extLst>
        </xdr:cNvPr>
        <xdr:cNvSpPr/>
      </xdr:nvSpPr>
      <xdr:spPr>
        <a:xfrm>
          <a:off x="5715000" y="26765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10</xdr:col>
      <xdr:colOff>3175</xdr:colOff>
      <xdr:row>25</xdr:row>
      <xdr:rowOff>0</xdr:rowOff>
    </xdr:to>
    <xdr:sp macro="" textlink="">
      <xdr:nvSpPr>
        <xdr:cNvPr id="42" name="Ovaal 41">
          <a:extLst>
            <a:ext uri="{FF2B5EF4-FFF2-40B4-BE49-F238E27FC236}">
              <a16:creationId xmlns:a16="http://schemas.microsoft.com/office/drawing/2014/main" id="{024D8D03-E764-4607-A1D1-B816407B38E1}"/>
            </a:ext>
          </a:extLst>
        </xdr:cNvPr>
        <xdr:cNvSpPr/>
      </xdr:nvSpPr>
      <xdr:spPr>
        <a:xfrm>
          <a:off x="5715000" y="34575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3175</xdr:colOff>
      <xdr:row>31</xdr:row>
      <xdr:rowOff>0</xdr:rowOff>
    </xdr:to>
    <xdr:sp macro="" textlink="">
      <xdr:nvSpPr>
        <xdr:cNvPr id="44" name="Ovaal 43">
          <a:extLst>
            <a:ext uri="{FF2B5EF4-FFF2-40B4-BE49-F238E27FC236}">
              <a16:creationId xmlns:a16="http://schemas.microsoft.com/office/drawing/2014/main" id="{26111DD7-1D00-4E4E-8F96-7BC208D56ED7}"/>
            </a:ext>
          </a:extLst>
        </xdr:cNvPr>
        <xdr:cNvSpPr/>
      </xdr:nvSpPr>
      <xdr:spPr>
        <a:xfrm>
          <a:off x="5715000" y="42386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3175</xdr:colOff>
      <xdr:row>37</xdr:row>
      <xdr:rowOff>0</xdr:rowOff>
    </xdr:to>
    <xdr:sp macro="" textlink="">
      <xdr:nvSpPr>
        <xdr:cNvPr id="46" name="Ovaal 45">
          <a:extLst>
            <a:ext uri="{FF2B5EF4-FFF2-40B4-BE49-F238E27FC236}">
              <a16:creationId xmlns:a16="http://schemas.microsoft.com/office/drawing/2014/main" id="{201B76DE-F518-4746-BB27-FE60CFC51F8C}"/>
            </a:ext>
          </a:extLst>
        </xdr:cNvPr>
        <xdr:cNvSpPr/>
      </xdr:nvSpPr>
      <xdr:spPr>
        <a:xfrm>
          <a:off x="5715000" y="50196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3175</xdr:colOff>
      <xdr:row>43</xdr:row>
      <xdr:rowOff>0</xdr:rowOff>
    </xdr:to>
    <xdr:sp macro="" textlink="">
      <xdr:nvSpPr>
        <xdr:cNvPr id="48" name="Ovaal 47">
          <a:extLst>
            <a:ext uri="{FF2B5EF4-FFF2-40B4-BE49-F238E27FC236}">
              <a16:creationId xmlns:a16="http://schemas.microsoft.com/office/drawing/2014/main" id="{5C278E75-BE14-4F84-95A0-5B3C8D367EAD}"/>
            </a:ext>
          </a:extLst>
        </xdr:cNvPr>
        <xdr:cNvSpPr/>
      </xdr:nvSpPr>
      <xdr:spPr>
        <a:xfrm>
          <a:off x="5715000" y="58007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47</xdr:row>
      <xdr:rowOff>0</xdr:rowOff>
    </xdr:from>
    <xdr:to>
      <xdr:col>10</xdr:col>
      <xdr:colOff>3175</xdr:colOff>
      <xdr:row>49</xdr:row>
      <xdr:rowOff>0</xdr:rowOff>
    </xdr:to>
    <xdr:sp macro="" textlink="">
      <xdr:nvSpPr>
        <xdr:cNvPr id="50" name="Ovaal 49">
          <a:extLst>
            <a:ext uri="{FF2B5EF4-FFF2-40B4-BE49-F238E27FC236}">
              <a16:creationId xmlns:a16="http://schemas.microsoft.com/office/drawing/2014/main" id="{3134ADFC-D9AA-4974-97A5-82A98AE54569}"/>
            </a:ext>
          </a:extLst>
        </xdr:cNvPr>
        <xdr:cNvSpPr/>
      </xdr:nvSpPr>
      <xdr:spPr>
        <a:xfrm>
          <a:off x="5715000" y="65817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32</xdr:row>
      <xdr:rowOff>0</xdr:rowOff>
    </xdr:from>
    <xdr:to>
      <xdr:col>16</xdr:col>
      <xdr:colOff>3175</xdr:colOff>
      <xdr:row>34</xdr:row>
      <xdr:rowOff>0</xdr:rowOff>
    </xdr:to>
    <xdr:sp macro="" textlink="">
      <xdr:nvSpPr>
        <xdr:cNvPr id="52" name="Ovaal 51">
          <a:extLst>
            <a:ext uri="{FF2B5EF4-FFF2-40B4-BE49-F238E27FC236}">
              <a16:creationId xmlns:a16="http://schemas.microsoft.com/office/drawing/2014/main" id="{48D0BC61-EC5B-4744-9E7D-124CC8824FCA}"/>
            </a:ext>
          </a:extLst>
        </xdr:cNvPr>
        <xdr:cNvSpPr/>
      </xdr:nvSpPr>
      <xdr:spPr>
        <a:xfrm>
          <a:off x="9086850" y="46291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3175</xdr:colOff>
      <xdr:row>46</xdr:row>
      <xdr:rowOff>0</xdr:rowOff>
    </xdr:to>
    <xdr:sp macro="" textlink="">
      <xdr:nvSpPr>
        <xdr:cNvPr id="54" name="Ovaal 53">
          <a:extLst>
            <a:ext uri="{FF2B5EF4-FFF2-40B4-BE49-F238E27FC236}">
              <a16:creationId xmlns:a16="http://schemas.microsoft.com/office/drawing/2014/main" id="{153D96AB-4244-4461-A0D8-858A5E334FF7}"/>
            </a:ext>
          </a:extLst>
        </xdr:cNvPr>
        <xdr:cNvSpPr/>
      </xdr:nvSpPr>
      <xdr:spPr>
        <a:xfrm>
          <a:off x="9086850" y="61912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16</xdr:col>
      <xdr:colOff>3175</xdr:colOff>
      <xdr:row>10</xdr:row>
      <xdr:rowOff>0</xdr:rowOff>
    </xdr:to>
    <xdr:sp macro="" textlink="">
      <xdr:nvSpPr>
        <xdr:cNvPr id="56" name="Ovaal 55">
          <a:extLst>
            <a:ext uri="{FF2B5EF4-FFF2-40B4-BE49-F238E27FC236}">
              <a16:creationId xmlns:a16="http://schemas.microsoft.com/office/drawing/2014/main" id="{F656A1C4-B0AC-40D4-86EF-0B770D42B6B1}"/>
            </a:ext>
          </a:extLst>
        </xdr:cNvPr>
        <xdr:cNvSpPr/>
      </xdr:nvSpPr>
      <xdr:spPr>
        <a:xfrm>
          <a:off x="9086850" y="15049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16</xdr:col>
      <xdr:colOff>3175</xdr:colOff>
      <xdr:row>22</xdr:row>
      <xdr:rowOff>0</xdr:rowOff>
    </xdr:to>
    <xdr:sp macro="" textlink="">
      <xdr:nvSpPr>
        <xdr:cNvPr id="58" name="Ovaal 57">
          <a:extLst>
            <a:ext uri="{FF2B5EF4-FFF2-40B4-BE49-F238E27FC236}">
              <a16:creationId xmlns:a16="http://schemas.microsoft.com/office/drawing/2014/main" id="{CBAEC5D3-D94E-4778-9553-CE2FD5B63D7A}"/>
            </a:ext>
          </a:extLst>
        </xdr:cNvPr>
        <xdr:cNvSpPr/>
      </xdr:nvSpPr>
      <xdr:spPr>
        <a:xfrm>
          <a:off x="9086850" y="3067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21</xdr:col>
      <xdr:colOff>0</xdr:colOff>
      <xdr:row>14</xdr:row>
      <xdr:rowOff>0</xdr:rowOff>
    </xdr:from>
    <xdr:to>
      <xdr:col>22</xdr:col>
      <xdr:colOff>3175</xdr:colOff>
      <xdr:row>16</xdr:row>
      <xdr:rowOff>0</xdr:rowOff>
    </xdr:to>
    <xdr:sp macro="" textlink="">
      <xdr:nvSpPr>
        <xdr:cNvPr id="60" name="Ovaal 59">
          <a:extLst>
            <a:ext uri="{FF2B5EF4-FFF2-40B4-BE49-F238E27FC236}">
              <a16:creationId xmlns:a16="http://schemas.microsoft.com/office/drawing/2014/main" id="{5001CD33-599C-48A6-AE51-A7A9574564CF}"/>
            </a:ext>
          </a:extLst>
        </xdr:cNvPr>
        <xdr:cNvSpPr/>
      </xdr:nvSpPr>
      <xdr:spPr>
        <a:xfrm>
          <a:off x="12458700" y="228600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22</xdr:col>
      <xdr:colOff>3175</xdr:colOff>
      <xdr:row>40</xdr:row>
      <xdr:rowOff>0</xdr:rowOff>
    </xdr:to>
    <xdr:sp macro="" textlink="">
      <xdr:nvSpPr>
        <xdr:cNvPr id="62" name="Ovaal 61">
          <a:extLst>
            <a:ext uri="{FF2B5EF4-FFF2-40B4-BE49-F238E27FC236}">
              <a16:creationId xmlns:a16="http://schemas.microsoft.com/office/drawing/2014/main" id="{9080C6F9-DD9E-45B0-A038-927105750793}"/>
            </a:ext>
          </a:extLst>
        </xdr:cNvPr>
        <xdr:cNvSpPr/>
      </xdr:nvSpPr>
      <xdr:spPr>
        <a:xfrm>
          <a:off x="12458700" y="54102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152400</xdr:colOff>
          <xdr:row>0</xdr:row>
          <xdr:rowOff>142875</xdr:rowOff>
        </xdr:from>
        <xdr:to>
          <xdr:col>27</xdr:col>
          <xdr:colOff>714375</xdr:colOff>
          <xdr:row>1</xdr:row>
          <xdr:rowOff>180975</xdr:rowOff>
        </xdr:to>
        <xdr:sp macro="" textlink="">
          <xdr:nvSpPr>
            <xdr:cNvPr id="27649" name="Butto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A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 tournoi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390525</xdr:colOff>
          <xdr:row>2</xdr:row>
          <xdr:rowOff>142875</xdr:rowOff>
        </xdr:from>
        <xdr:to>
          <xdr:col>27</xdr:col>
          <xdr:colOff>571500</xdr:colOff>
          <xdr:row>4</xdr:row>
          <xdr:rowOff>28575</xdr:rowOff>
        </xdr:to>
        <xdr:sp macro="" textlink="">
          <xdr:nvSpPr>
            <xdr:cNvPr id="27734" name="Button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A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20</xdr:col>
      <xdr:colOff>1600200</xdr:colOff>
      <xdr:row>0</xdr:row>
      <xdr:rowOff>76200</xdr:rowOff>
    </xdr:from>
    <xdr:to>
      <xdr:col>24</xdr:col>
      <xdr:colOff>37952</xdr:colOff>
      <xdr:row>5</xdr:row>
      <xdr:rowOff>18918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75" y="76200"/>
          <a:ext cx="1180952" cy="105714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3</xdr:col>
      <xdr:colOff>3175</xdr:colOff>
      <xdr:row>10</xdr:row>
      <xdr:rowOff>190500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1F0FD35D-D350-4A3B-A01E-3E4BD22707A3}"/>
            </a:ext>
          </a:extLst>
        </xdr:cNvPr>
        <xdr:cNvSpPr/>
      </xdr:nvSpPr>
      <xdr:spPr>
        <a:xfrm>
          <a:off x="2028825" y="16954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3175</xdr:colOff>
      <xdr:row>13</xdr:row>
      <xdr:rowOff>190500</xdr:rowOff>
    </xdr:to>
    <xdr:sp macro="" textlink="">
      <xdr:nvSpPr>
        <xdr:cNvPr id="5" name="Ovaal 4">
          <a:extLst>
            <a:ext uri="{FF2B5EF4-FFF2-40B4-BE49-F238E27FC236}">
              <a16:creationId xmlns:a16="http://schemas.microsoft.com/office/drawing/2014/main" id="{55A4C2F8-8F2E-4E9E-8338-A253A96A070F}"/>
            </a:ext>
          </a:extLst>
        </xdr:cNvPr>
        <xdr:cNvSpPr/>
      </xdr:nvSpPr>
      <xdr:spPr>
        <a:xfrm>
          <a:off x="2028825" y="20859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3175</xdr:colOff>
      <xdr:row>4</xdr:row>
      <xdr:rowOff>190500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C06EEC9D-8D31-4F8D-BE9C-E75E2226E0AF}"/>
            </a:ext>
          </a:extLst>
        </xdr:cNvPr>
        <xdr:cNvSpPr/>
      </xdr:nvSpPr>
      <xdr:spPr>
        <a:xfrm>
          <a:off x="2028825" y="9144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3175</xdr:colOff>
      <xdr:row>7</xdr:row>
      <xdr:rowOff>190500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88AC3A89-3BD4-4CDC-9726-BB1B20812C0D}"/>
            </a:ext>
          </a:extLst>
        </xdr:cNvPr>
        <xdr:cNvSpPr/>
      </xdr:nvSpPr>
      <xdr:spPr>
        <a:xfrm>
          <a:off x="2028825" y="13049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3</xdr:col>
      <xdr:colOff>3175</xdr:colOff>
      <xdr:row>46</xdr:row>
      <xdr:rowOff>190500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92CA11D-EA94-48A8-BA64-9B64BA578620}"/>
            </a:ext>
          </a:extLst>
        </xdr:cNvPr>
        <xdr:cNvSpPr/>
      </xdr:nvSpPr>
      <xdr:spPr>
        <a:xfrm>
          <a:off x="2028825" y="63817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3</xdr:col>
      <xdr:colOff>3175</xdr:colOff>
      <xdr:row>49</xdr:row>
      <xdr:rowOff>190500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5C2D18FC-87A1-4696-B10D-5618579DB75C}"/>
            </a:ext>
          </a:extLst>
        </xdr:cNvPr>
        <xdr:cNvSpPr/>
      </xdr:nvSpPr>
      <xdr:spPr>
        <a:xfrm>
          <a:off x="2028825" y="67722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3</xdr:col>
      <xdr:colOff>3175</xdr:colOff>
      <xdr:row>40</xdr:row>
      <xdr:rowOff>190500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48B3698D-E1BF-4F8E-B508-450ACC5D1B64}"/>
            </a:ext>
          </a:extLst>
        </xdr:cNvPr>
        <xdr:cNvSpPr/>
      </xdr:nvSpPr>
      <xdr:spPr>
        <a:xfrm>
          <a:off x="2028825" y="560070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3175</xdr:colOff>
      <xdr:row>43</xdr:row>
      <xdr:rowOff>190500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889FE0B0-7183-4AEB-AE3F-2297771EA45C}"/>
            </a:ext>
          </a:extLst>
        </xdr:cNvPr>
        <xdr:cNvSpPr/>
      </xdr:nvSpPr>
      <xdr:spPr>
        <a:xfrm>
          <a:off x="2028825" y="59912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3175</xdr:colOff>
      <xdr:row>16</xdr:row>
      <xdr:rowOff>190500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A22A521B-5158-4C9E-876A-55C23124AD8D}"/>
            </a:ext>
          </a:extLst>
        </xdr:cNvPr>
        <xdr:cNvSpPr/>
      </xdr:nvSpPr>
      <xdr:spPr>
        <a:xfrm>
          <a:off x="2028825" y="247650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3175</xdr:colOff>
      <xdr:row>19</xdr:row>
      <xdr:rowOff>190500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06F73D9A-2105-4BF7-81A4-B143CA20BCDC}"/>
            </a:ext>
          </a:extLst>
        </xdr:cNvPr>
        <xdr:cNvSpPr/>
      </xdr:nvSpPr>
      <xdr:spPr>
        <a:xfrm>
          <a:off x="2028825" y="28670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3175</xdr:colOff>
      <xdr:row>22</xdr:row>
      <xdr:rowOff>190500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39466683-9648-4F82-88BC-9307ABFCC324}"/>
            </a:ext>
          </a:extLst>
        </xdr:cNvPr>
        <xdr:cNvSpPr/>
      </xdr:nvSpPr>
      <xdr:spPr>
        <a:xfrm>
          <a:off x="2028825" y="3257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3175</xdr:colOff>
      <xdr:row>25</xdr:row>
      <xdr:rowOff>190500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F09E510C-D516-43A6-8859-E56BE7296F4D}"/>
            </a:ext>
          </a:extLst>
        </xdr:cNvPr>
        <xdr:cNvSpPr/>
      </xdr:nvSpPr>
      <xdr:spPr>
        <a:xfrm>
          <a:off x="2028825" y="36480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3</xdr:col>
      <xdr:colOff>3175</xdr:colOff>
      <xdr:row>28</xdr:row>
      <xdr:rowOff>190500</xdr:rowOff>
    </xdr:to>
    <xdr:sp macro="" textlink="">
      <xdr:nvSpPr>
        <xdr:cNvPr id="28" name="Ovaal 27">
          <a:extLst>
            <a:ext uri="{FF2B5EF4-FFF2-40B4-BE49-F238E27FC236}">
              <a16:creationId xmlns:a16="http://schemas.microsoft.com/office/drawing/2014/main" id="{CD249DCC-0B13-42DC-84BE-D19A18E8FE75}"/>
            </a:ext>
          </a:extLst>
        </xdr:cNvPr>
        <xdr:cNvSpPr/>
      </xdr:nvSpPr>
      <xdr:spPr>
        <a:xfrm>
          <a:off x="2028825" y="40386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3175</xdr:colOff>
      <xdr:row>31</xdr:row>
      <xdr:rowOff>190500</xdr:rowOff>
    </xdr:to>
    <xdr:sp macro="" textlink="">
      <xdr:nvSpPr>
        <xdr:cNvPr id="30" name="Ovaal 29">
          <a:extLst>
            <a:ext uri="{FF2B5EF4-FFF2-40B4-BE49-F238E27FC236}">
              <a16:creationId xmlns:a16="http://schemas.microsoft.com/office/drawing/2014/main" id="{51CA2E30-A7D6-4EC9-8D04-ED9D4327AD92}"/>
            </a:ext>
          </a:extLst>
        </xdr:cNvPr>
        <xdr:cNvSpPr/>
      </xdr:nvSpPr>
      <xdr:spPr>
        <a:xfrm>
          <a:off x="2028825" y="44291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3175</xdr:colOff>
      <xdr:row>34</xdr:row>
      <xdr:rowOff>190500</xdr:rowOff>
    </xdr:to>
    <xdr:sp macro="" textlink="">
      <xdr:nvSpPr>
        <xdr:cNvPr id="32" name="Ovaal 31">
          <a:extLst>
            <a:ext uri="{FF2B5EF4-FFF2-40B4-BE49-F238E27FC236}">
              <a16:creationId xmlns:a16="http://schemas.microsoft.com/office/drawing/2014/main" id="{F2181A8B-E6B4-43F5-8E44-FDA832D71AEC}"/>
            </a:ext>
          </a:extLst>
        </xdr:cNvPr>
        <xdr:cNvSpPr/>
      </xdr:nvSpPr>
      <xdr:spPr>
        <a:xfrm>
          <a:off x="2028825" y="48196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3</xdr:col>
      <xdr:colOff>3175</xdr:colOff>
      <xdr:row>37</xdr:row>
      <xdr:rowOff>190500</xdr:rowOff>
    </xdr:to>
    <xdr:sp macro="" textlink="">
      <xdr:nvSpPr>
        <xdr:cNvPr id="34" name="Ovaal 33">
          <a:extLst>
            <a:ext uri="{FF2B5EF4-FFF2-40B4-BE49-F238E27FC236}">
              <a16:creationId xmlns:a16="http://schemas.microsoft.com/office/drawing/2014/main" id="{28FA6268-9A00-4343-B1FA-3B299209B983}"/>
            </a:ext>
          </a:extLst>
        </xdr:cNvPr>
        <xdr:cNvSpPr/>
      </xdr:nvSpPr>
      <xdr:spPr>
        <a:xfrm>
          <a:off x="2028825" y="52101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3175</xdr:colOff>
      <xdr:row>19</xdr:row>
      <xdr:rowOff>0</xdr:rowOff>
    </xdr:to>
    <xdr:sp macro="" textlink="">
      <xdr:nvSpPr>
        <xdr:cNvPr id="36" name="Ovaal 35">
          <a:extLst>
            <a:ext uri="{FF2B5EF4-FFF2-40B4-BE49-F238E27FC236}">
              <a16:creationId xmlns:a16="http://schemas.microsoft.com/office/drawing/2014/main" id="{07BCA68B-1D17-4219-9C75-9CB0744FE2D1}"/>
            </a:ext>
          </a:extLst>
        </xdr:cNvPr>
        <xdr:cNvSpPr/>
      </xdr:nvSpPr>
      <xdr:spPr>
        <a:xfrm>
          <a:off x="5715000" y="26765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10</xdr:col>
      <xdr:colOff>3175</xdr:colOff>
      <xdr:row>25</xdr:row>
      <xdr:rowOff>0</xdr:rowOff>
    </xdr:to>
    <xdr:sp macro="" textlink="">
      <xdr:nvSpPr>
        <xdr:cNvPr id="38" name="Ovaal 37">
          <a:extLst>
            <a:ext uri="{FF2B5EF4-FFF2-40B4-BE49-F238E27FC236}">
              <a16:creationId xmlns:a16="http://schemas.microsoft.com/office/drawing/2014/main" id="{772544F2-C136-4502-88A6-C70E04FAE72E}"/>
            </a:ext>
          </a:extLst>
        </xdr:cNvPr>
        <xdr:cNvSpPr/>
      </xdr:nvSpPr>
      <xdr:spPr>
        <a:xfrm>
          <a:off x="5715000" y="34575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3175</xdr:colOff>
      <xdr:row>7</xdr:row>
      <xdr:rowOff>0</xdr:rowOff>
    </xdr:to>
    <xdr:sp macro="" textlink="">
      <xdr:nvSpPr>
        <xdr:cNvPr id="40" name="Ovaal 39">
          <a:extLst>
            <a:ext uri="{FF2B5EF4-FFF2-40B4-BE49-F238E27FC236}">
              <a16:creationId xmlns:a16="http://schemas.microsoft.com/office/drawing/2014/main" id="{252FB461-DB1D-42F7-B272-CC3340545051}"/>
            </a:ext>
          </a:extLst>
        </xdr:cNvPr>
        <xdr:cNvSpPr/>
      </xdr:nvSpPr>
      <xdr:spPr>
        <a:xfrm>
          <a:off x="5715000" y="11144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3175</xdr:colOff>
      <xdr:row>13</xdr:row>
      <xdr:rowOff>0</xdr:rowOff>
    </xdr:to>
    <xdr:sp macro="" textlink="">
      <xdr:nvSpPr>
        <xdr:cNvPr id="42" name="Ovaal 41">
          <a:extLst>
            <a:ext uri="{FF2B5EF4-FFF2-40B4-BE49-F238E27FC236}">
              <a16:creationId xmlns:a16="http://schemas.microsoft.com/office/drawing/2014/main" id="{E43973B3-9F96-48D7-BC9F-51CDA597EF8B}"/>
            </a:ext>
          </a:extLst>
        </xdr:cNvPr>
        <xdr:cNvSpPr/>
      </xdr:nvSpPr>
      <xdr:spPr>
        <a:xfrm>
          <a:off x="5715000" y="18954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3175</xdr:colOff>
      <xdr:row>31</xdr:row>
      <xdr:rowOff>0</xdr:rowOff>
    </xdr:to>
    <xdr:sp macro="" textlink="">
      <xdr:nvSpPr>
        <xdr:cNvPr id="44" name="Ovaal 43">
          <a:extLst>
            <a:ext uri="{FF2B5EF4-FFF2-40B4-BE49-F238E27FC236}">
              <a16:creationId xmlns:a16="http://schemas.microsoft.com/office/drawing/2014/main" id="{5B3F5BD7-1133-4701-BCCB-F70BC69C9E88}"/>
            </a:ext>
          </a:extLst>
        </xdr:cNvPr>
        <xdr:cNvSpPr/>
      </xdr:nvSpPr>
      <xdr:spPr>
        <a:xfrm>
          <a:off x="5715000" y="423862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3175</xdr:colOff>
      <xdr:row>37</xdr:row>
      <xdr:rowOff>0</xdr:rowOff>
    </xdr:to>
    <xdr:sp macro="" textlink="">
      <xdr:nvSpPr>
        <xdr:cNvPr id="46" name="Ovaal 45">
          <a:extLst>
            <a:ext uri="{FF2B5EF4-FFF2-40B4-BE49-F238E27FC236}">
              <a16:creationId xmlns:a16="http://schemas.microsoft.com/office/drawing/2014/main" id="{0406F6E0-7291-440E-A7C9-053DF5F69553}"/>
            </a:ext>
          </a:extLst>
        </xdr:cNvPr>
        <xdr:cNvSpPr/>
      </xdr:nvSpPr>
      <xdr:spPr>
        <a:xfrm>
          <a:off x="5715000" y="501967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3175</xdr:colOff>
      <xdr:row>43</xdr:row>
      <xdr:rowOff>0</xdr:rowOff>
    </xdr:to>
    <xdr:sp macro="" textlink="">
      <xdr:nvSpPr>
        <xdr:cNvPr id="48" name="Ovaal 47">
          <a:extLst>
            <a:ext uri="{FF2B5EF4-FFF2-40B4-BE49-F238E27FC236}">
              <a16:creationId xmlns:a16="http://schemas.microsoft.com/office/drawing/2014/main" id="{EF2B8B00-C89B-4A96-B28C-B2516BA14459}"/>
            </a:ext>
          </a:extLst>
        </xdr:cNvPr>
        <xdr:cNvSpPr/>
      </xdr:nvSpPr>
      <xdr:spPr>
        <a:xfrm>
          <a:off x="5715000" y="5800725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47</xdr:row>
      <xdr:rowOff>0</xdr:rowOff>
    </xdr:from>
    <xdr:to>
      <xdr:col>10</xdr:col>
      <xdr:colOff>3175</xdr:colOff>
      <xdr:row>49</xdr:row>
      <xdr:rowOff>0</xdr:rowOff>
    </xdr:to>
    <xdr:sp macro="" textlink="">
      <xdr:nvSpPr>
        <xdr:cNvPr id="50" name="Ovaal 49">
          <a:extLst>
            <a:ext uri="{FF2B5EF4-FFF2-40B4-BE49-F238E27FC236}">
              <a16:creationId xmlns:a16="http://schemas.microsoft.com/office/drawing/2014/main" id="{E5E5AAF1-432B-41CC-8A39-D516754B2580}"/>
            </a:ext>
          </a:extLst>
        </xdr:cNvPr>
        <xdr:cNvSpPr/>
      </xdr:nvSpPr>
      <xdr:spPr>
        <a:xfrm>
          <a:off x="5715000" y="6581775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16</xdr:col>
      <xdr:colOff>3175</xdr:colOff>
      <xdr:row>10</xdr:row>
      <xdr:rowOff>0</xdr:rowOff>
    </xdr:to>
    <xdr:sp macro="" textlink="">
      <xdr:nvSpPr>
        <xdr:cNvPr id="52" name="Ovaal 51">
          <a:extLst>
            <a:ext uri="{FF2B5EF4-FFF2-40B4-BE49-F238E27FC236}">
              <a16:creationId xmlns:a16="http://schemas.microsoft.com/office/drawing/2014/main" id="{22074CAE-1E01-4D07-B483-04143E110666}"/>
            </a:ext>
          </a:extLst>
        </xdr:cNvPr>
        <xdr:cNvSpPr/>
      </xdr:nvSpPr>
      <xdr:spPr>
        <a:xfrm>
          <a:off x="9086850" y="15049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16</xdr:col>
      <xdr:colOff>3175</xdr:colOff>
      <xdr:row>22</xdr:row>
      <xdr:rowOff>0</xdr:rowOff>
    </xdr:to>
    <xdr:sp macro="" textlink="">
      <xdr:nvSpPr>
        <xdr:cNvPr id="54" name="Ovaal 53">
          <a:extLst>
            <a:ext uri="{FF2B5EF4-FFF2-40B4-BE49-F238E27FC236}">
              <a16:creationId xmlns:a16="http://schemas.microsoft.com/office/drawing/2014/main" id="{AE26E0F3-D9E6-4A4F-920D-00A9E50F2D8C}"/>
            </a:ext>
          </a:extLst>
        </xdr:cNvPr>
        <xdr:cNvSpPr/>
      </xdr:nvSpPr>
      <xdr:spPr>
        <a:xfrm>
          <a:off x="9086850" y="3067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32</xdr:row>
      <xdr:rowOff>0</xdr:rowOff>
    </xdr:from>
    <xdr:to>
      <xdr:col>16</xdr:col>
      <xdr:colOff>3175</xdr:colOff>
      <xdr:row>34</xdr:row>
      <xdr:rowOff>0</xdr:rowOff>
    </xdr:to>
    <xdr:sp macro="" textlink="">
      <xdr:nvSpPr>
        <xdr:cNvPr id="56" name="Ovaal 55">
          <a:extLst>
            <a:ext uri="{FF2B5EF4-FFF2-40B4-BE49-F238E27FC236}">
              <a16:creationId xmlns:a16="http://schemas.microsoft.com/office/drawing/2014/main" id="{04FABD96-0840-4747-851B-49D94A5C395B}"/>
            </a:ext>
          </a:extLst>
        </xdr:cNvPr>
        <xdr:cNvSpPr/>
      </xdr:nvSpPr>
      <xdr:spPr>
        <a:xfrm>
          <a:off x="9086850" y="46291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3175</xdr:colOff>
      <xdr:row>46</xdr:row>
      <xdr:rowOff>0</xdr:rowOff>
    </xdr:to>
    <xdr:sp macro="" textlink="">
      <xdr:nvSpPr>
        <xdr:cNvPr id="58" name="Ovaal 57">
          <a:extLst>
            <a:ext uri="{FF2B5EF4-FFF2-40B4-BE49-F238E27FC236}">
              <a16:creationId xmlns:a16="http://schemas.microsoft.com/office/drawing/2014/main" id="{9A963689-D662-42D8-949E-94B69FCCDA6D}"/>
            </a:ext>
          </a:extLst>
        </xdr:cNvPr>
        <xdr:cNvSpPr/>
      </xdr:nvSpPr>
      <xdr:spPr>
        <a:xfrm>
          <a:off x="9086850" y="61912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21</xdr:col>
      <xdr:colOff>0</xdr:colOff>
      <xdr:row>14</xdr:row>
      <xdr:rowOff>0</xdr:rowOff>
    </xdr:from>
    <xdr:to>
      <xdr:col>22</xdr:col>
      <xdr:colOff>3175</xdr:colOff>
      <xdr:row>16</xdr:row>
      <xdr:rowOff>0</xdr:rowOff>
    </xdr:to>
    <xdr:sp macro="" textlink="">
      <xdr:nvSpPr>
        <xdr:cNvPr id="60" name="Ovaal 59">
          <a:extLst>
            <a:ext uri="{FF2B5EF4-FFF2-40B4-BE49-F238E27FC236}">
              <a16:creationId xmlns:a16="http://schemas.microsoft.com/office/drawing/2014/main" id="{B75F1F0E-0614-463F-8967-6830E11FE52E}"/>
            </a:ext>
          </a:extLst>
        </xdr:cNvPr>
        <xdr:cNvSpPr/>
      </xdr:nvSpPr>
      <xdr:spPr>
        <a:xfrm>
          <a:off x="12458700" y="228600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22</xdr:col>
      <xdr:colOff>3175</xdr:colOff>
      <xdr:row>40</xdr:row>
      <xdr:rowOff>0</xdr:rowOff>
    </xdr:to>
    <xdr:sp macro="" textlink="">
      <xdr:nvSpPr>
        <xdr:cNvPr id="62" name="Ovaal 61">
          <a:extLst>
            <a:ext uri="{FF2B5EF4-FFF2-40B4-BE49-F238E27FC236}">
              <a16:creationId xmlns:a16="http://schemas.microsoft.com/office/drawing/2014/main" id="{D1DF33AE-EA98-4818-BF7C-18992F2D70CA}"/>
            </a:ext>
          </a:extLst>
        </xdr:cNvPr>
        <xdr:cNvSpPr/>
      </xdr:nvSpPr>
      <xdr:spPr>
        <a:xfrm>
          <a:off x="12458700" y="541020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0</xdr:row>
          <xdr:rowOff>104775</xdr:rowOff>
        </xdr:from>
        <xdr:to>
          <xdr:col>11</xdr:col>
          <xdr:colOff>609600</xdr:colOff>
          <xdr:row>2</xdr:row>
          <xdr:rowOff>9525</xdr:rowOff>
        </xdr:to>
        <xdr:sp macro="" textlink="">
          <xdr:nvSpPr>
            <xdr:cNvPr id="40962" name="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B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Classement final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42</xdr:row>
      <xdr:rowOff>161924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4C37D3-A736-A37C-C664-9374B8FE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54000" cy="7000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1161" name="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20</xdr:col>
      <xdr:colOff>19050</xdr:colOff>
      <xdr:row>0</xdr:row>
      <xdr:rowOff>66675</xdr:rowOff>
    </xdr:from>
    <xdr:to>
      <xdr:col>22</xdr:col>
      <xdr:colOff>304652</xdr:colOff>
      <xdr:row>4</xdr:row>
      <xdr:rowOff>104643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66675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1163" name="Button 139" descr="Activation Phases Finales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E41C42C8-3219-424B-87C0-5E8DD2050E96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5" name="Ovaal 4">
          <a:extLst>
            <a:ext uri="{FF2B5EF4-FFF2-40B4-BE49-F238E27FC236}">
              <a16:creationId xmlns:a16="http://schemas.microsoft.com/office/drawing/2014/main" id="{EEE4F067-E324-4968-A393-C6705DD10041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A1806AF7-77EC-4408-AE5D-B92549251CF7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C97220F1-D003-49E4-9103-5FBC971B7FF9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BD883A3F-8B81-4BE3-9474-367827F450EC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3" name="Ovaal 12">
          <a:extLst>
            <a:ext uri="{FF2B5EF4-FFF2-40B4-BE49-F238E27FC236}">
              <a16:creationId xmlns:a16="http://schemas.microsoft.com/office/drawing/2014/main" id="{04640AB4-7BF1-44EB-AD37-49B13C71543F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5" name="Ovaal 14">
          <a:extLst>
            <a:ext uri="{FF2B5EF4-FFF2-40B4-BE49-F238E27FC236}">
              <a16:creationId xmlns:a16="http://schemas.microsoft.com/office/drawing/2014/main" id="{4DB9E0A2-1114-4788-B176-0F3A5B6ABCEB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7" name="Ovaal 16">
          <a:extLst>
            <a:ext uri="{FF2B5EF4-FFF2-40B4-BE49-F238E27FC236}">
              <a16:creationId xmlns:a16="http://schemas.microsoft.com/office/drawing/2014/main" id="{1507DE6A-9FB3-4160-B568-580734603254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19" name="Ovaal 18">
          <a:extLst>
            <a:ext uri="{FF2B5EF4-FFF2-40B4-BE49-F238E27FC236}">
              <a16:creationId xmlns:a16="http://schemas.microsoft.com/office/drawing/2014/main" id="{03FFF0DC-57F4-4F3C-AC87-7446B968296D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1" name="Ovaal 20">
          <a:extLst>
            <a:ext uri="{FF2B5EF4-FFF2-40B4-BE49-F238E27FC236}">
              <a16:creationId xmlns:a16="http://schemas.microsoft.com/office/drawing/2014/main" id="{BFB5E4A3-4374-4D64-B683-22D57C532CA1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3" name="Ovaal 22">
          <a:extLst>
            <a:ext uri="{FF2B5EF4-FFF2-40B4-BE49-F238E27FC236}">
              <a16:creationId xmlns:a16="http://schemas.microsoft.com/office/drawing/2014/main" id="{AB26F1A9-1E02-4313-88EC-90696805A62E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6422FF8D-3DCE-433B-9184-7F64A167E46F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0</xdr:row>
      <xdr:rowOff>57150</xdr:rowOff>
    </xdr:from>
    <xdr:to>
      <xdr:col>22</xdr:col>
      <xdr:colOff>304652</xdr:colOff>
      <xdr:row>4</xdr:row>
      <xdr:rowOff>95118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57150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2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13317" name="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13318" name="Button 6" descr="Activation Phases Finales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DD108BAD-2D82-4E46-AFBE-1D2AA430264B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5" name="Ovaal 4">
          <a:extLst>
            <a:ext uri="{FF2B5EF4-FFF2-40B4-BE49-F238E27FC236}">
              <a16:creationId xmlns:a16="http://schemas.microsoft.com/office/drawing/2014/main" id="{2A1A0EF8-CF8D-4ACF-9551-93F0FC219953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EB710063-E19A-4D68-86D7-E5253676D07F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6D6D796F-5787-4650-AEBA-6918DFCBE4CF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0957A37F-4670-4C71-A7A7-4F2313D7DF8A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3" name="Ovaal 12">
          <a:extLst>
            <a:ext uri="{FF2B5EF4-FFF2-40B4-BE49-F238E27FC236}">
              <a16:creationId xmlns:a16="http://schemas.microsoft.com/office/drawing/2014/main" id="{B0685F7D-7BEE-43B2-80E5-7D03EBD96601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5" name="Ovaal 14">
          <a:extLst>
            <a:ext uri="{FF2B5EF4-FFF2-40B4-BE49-F238E27FC236}">
              <a16:creationId xmlns:a16="http://schemas.microsoft.com/office/drawing/2014/main" id="{9BDC7FD3-02F5-4406-8607-B98B94179665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7" name="Ovaal 16">
          <a:extLst>
            <a:ext uri="{FF2B5EF4-FFF2-40B4-BE49-F238E27FC236}">
              <a16:creationId xmlns:a16="http://schemas.microsoft.com/office/drawing/2014/main" id="{4C23A6F0-2BA3-4AA9-89DC-B55728631CE5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19" name="Ovaal 18">
          <a:extLst>
            <a:ext uri="{FF2B5EF4-FFF2-40B4-BE49-F238E27FC236}">
              <a16:creationId xmlns:a16="http://schemas.microsoft.com/office/drawing/2014/main" id="{24691C5B-F827-4111-8949-EDC298F9485F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1" name="Ovaal 20">
          <a:extLst>
            <a:ext uri="{FF2B5EF4-FFF2-40B4-BE49-F238E27FC236}">
              <a16:creationId xmlns:a16="http://schemas.microsoft.com/office/drawing/2014/main" id="{BDEDA85C-002F-45A5-B5C6-91B2CDB2BFDE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3" name="Ovaal 22">
          <a:extLst>
            <a:ext uri="{FF2B5EF4-FFF2-40B4-BE49-F238E27FC236}">
              <a16:creationId xmlns:a16="http://schemas.microsoft.com/office/drawing/2014/main" id="{602667B4-B570-4E5A-AD3A-F2EE60FA1A23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5" name="Ovaal 24">
          <a:extLst>
            <a:ext uri="{FF2B5EF4-FFF2-40B4-BE49-F238E27FC236}">
              <a16:creationId xmlns:a16="http://schemas.microsoft.com/office/drawing/2014/main" id="{834BBB66-A386-42F1-8676-2F838B8A719F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0</xdr:row>
      <xdr:rowOff>66675</xdr:rowOff>
    </xdr:from>
    <xdr:to>
      <xdr:col>22</xdr:col>
      <xdr:colOff>304652</xdr:colOff>
      <xdr:row>4</xdr:row>
      <xdr:rowOff>104643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66675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14341" name="Butto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14342" name="Button 6" descr="Activation Phases Finales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9B3095D5-C1C9-4001-A07E-A55D71E0A63A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9E56CEFF-F8C0-40AF-8C50-5359F2686DE9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7B79108A-ADBF-4A01-A8BA-7328A5F8E1C5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F7E9C031-AE66-44B3-82F2-216B1157ED49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7157E972-F6ED-4947-A9B5-747CC5B82662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8C464531-77A9-4044-ADAF-4E126EA4BDED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C7551BE5-A79D-4A0C-948C-97B623AF548B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FF4D2148-AB3C-47E1-ABD7-4F371D199A2E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0859EDBA-C3A2-4873-9D2C-BDA2EE1A2A0F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62C58F06-A70E-4673-9C01-FD237765F4C5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B30FE58F-6E4F-4E49-8FAA-9F69CC801FCF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C07CEDC3-4EB4-442F-BFE4-E80E8651A2F1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0</xdr:row>
      <xdr:rowOff>57150</xdr:rowOff>
    </xdr:from>
    <xdr:to>
      <xdr:col>22</xdr:col>
      <xdr:colOff>304652</xdr:colOff>
      <xdr:row>4</xdr:row>
      <xdr:rowOff>95118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57150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22532" name="Butto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22533" name="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22534" name="Button 6" descr="Activation Phases Finales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620E467F-7C9D-4DEB-B9B7-F966DDA6A35E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066D335A-8345-456C-A48C-52DDB5918149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25D8C88A-3830-4231-B68B-C2C7CEAE4415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B96DE9FA-A2B3-4C26-A2E6-1BD4C7559197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CD195108-5BA3-4037-BB55-51158C71F4C4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29936DDE-EB23-42A3-B0CA-A2EE4358FC18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6A69FF54-EC60-4C77-BD9B-207E13B6A3F9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CCDBC13B-5218-416A-A959-FF8732F005A1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A64EDE42-3553-491A-9D5E-7F56F924C289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91F65AB3-6D45-4772-8341-5E1A6A65DF7A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4CC0EC83-D439-4A08-B7A5-E2B896F6B1B0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707CBCE3-D36A-40BF-835B-09189735C09C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47625</xdr:rowOff>
    </xdr:from>
    <xdr:to>
      <xdr:col>22</xdr:col>
      <xdr:colOff>295127</xdr:colOff>
      <xdr:row>4</xdr:row>
      <xdr:rowOff>85593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47625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5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5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23558" name="Button 6" descr="Activation Phases Finales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5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21254B40-511A-48F1-9D16-F75C17884D05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F85C9ACC-91BC-49D7-B164-7FA64BB3DAFB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E0B31E1B-D37F-4DB0-A707-B97F1D47D8B3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31B16009-2C6B-45B9-8AA6-9C2F77395051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B9FB7F44-98B7-49EF-80FE-66C60BEA3CA9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E02F4ABC-99D8-4C31-8D35-5FB42505F97A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24B94552-CEAD-41F1-82C1-AFE8A4A9548B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D1910644-C0CF-48D9-8BBE-762CB758DAEA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6E73DE3A-D482-4C34-89B2-8B6873399C8A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B73D8BED-19B7-422F-8C14-E5E8C2AB42E6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37A6C66C-AAC5-4B63-A2A8-382CC2F3373F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0275FABB-7BC8-4353-8279-A93F1EBC2AE6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47625</xdr:rowOff>
    </xdr:from>
    <xdr:to>
      <xdr:col>22</xdr:col>
      <xdr:colOff>295127</xdr:colOff>
      <xdr:row>4</xdr:row>
      <xdr:rowOff>85593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47625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24580" name="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6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24581" name="Butto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6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24582" name="Button 6" descr="Activation Phases Finales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6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7F073211-CCA4-4A2D-A758-2A5B5BEE3165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0F488D31-977E-4868-A1CD-28291FB0D3A5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31E7DCF5-21FC-4DF5-B22F-FB0413EE1CA6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68161CFF-8800-4C83-AA58-E4A55C3EE8BE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E70BDB9B-CBD5-4C8E-841C-21BC7082FF00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BE28DF56-048B-43DC-885E-6187DD9F39D5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16E35C15-60A2-413F-B818-2F8DBC697686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00FF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E45E3757-910E-4522-9625-05284F717F75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00FF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60614768-9E23-48EA-9581-3EA7D57F70B5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C89B8916-668E-41B9-8C98-4A5C24EE7B99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68E3F199-BA61-46CE-B925-4165673FACE2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C27D9EC4-6D4A-4FE1-B65F-1374E324A75C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57150</xdr:rowOff>
    </xdr:from>
    <xdr:to>
      <xdr:col>22</xdr:col>
      <xdr:colOff>295127</xdr:colOff>
      <xdr:row>4</xdr:row>
      <xdr:rowOff>95118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57150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34820" name="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7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34821" name="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7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34822" name="Button 6" descr="Activation Phases Finales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7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55DFAE25-F495-45EF-A32D-D413C310496B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4AF70C38-B3CF-43E5-BD74-89969C83B801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46EA9092-C4B1-448F-BBDA-7CBD344D35A9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670260B4-CD5B-47BB-BBF1-D58A634C1BFE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C0CE6E6C-5A88-47E0-B057-E03544C7D384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DAA9E447-7389-4228-A1C6-12D8E7C7561D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DDE109A9-2A55-4E7D-8CA3-74265F9CE836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39B286B9-43F7-43EE-9EC4-4094BE2AC422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F58FF53B-408C-4FCD-80FB-840E2CD28D31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6263E5A2-0954-4B59-90C2-B2ED46501628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0F540066-EE30-40A0-BF5B-4DF5E0B6D40E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7D6B6555-64B3-45A8-9551-B85F5AFFD1C8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504825</xdr:colOff>
      <xdr:row>0</xdr:row>
      <xdr:rowOff>66675</xdr:rowOff>
    </xdr:from>
    <xdr:to>
      <xdr:col>22</xdr:col>
      <xdr:colOff>276077</xdr:colOff>
      <xdr:row>4</xdr:row>
      <xdr:rowOff>104643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66675"/>
          <a:ext cx="1180952" cy="10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2</xdr:row>
          <xdr:rowOff>57150</xdr:rowOff>
        </xdr:from>
        <xdr:to>
          <xdr:col>25</xdr:col>
          <xdr:colOff>447675</xdr:colOff>
          <xdr:row>3</xdr:row>
          <xdr:rowOff>200025</xdr:rowOff>
        </xdr:to>
        <xdr:sp macro="" textlink="">
          <xdr:nvSpPr>
            <xdr:cNvPr id="49156" name="Button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8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Match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247650</xdr:colOff>
          <xdr:row>4</xdr:row>
          <xdr:rowOff>123825</xdr:rowOff>
        </xdr:from>
        <xdr:to>
          <xdr:col>25</xdr:col>
          <xdr:colOff>485775</xdr:colOff>
          <xdr:row>6</xdr:row>
          <xdr:rowOff>0</xdr:rowOff>
        </xdr:to>
        <xdr:sp macro="" textlink="">
          <xdr:nvSpPr>
            <xdr:cNvPr id="49157" name="Button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8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Diaporama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0</xdr:row>
          <xdr:rowOff>133350</xdr:rowOff>
        </xdr:from>
        <xdr:to>
          <xdr:col>26</xdr:col>
          <xdr:colOff>190500</xdr:colOff>
          <xdr:row>1</xdr:row>
          <xdr:rowOff>257175</xdr:rowOff>
        </xdr:to>
        <xdr:sp macro="" textlink="">
          <xdr:nvSpPr>
            <xdr:cNvPr id="49158" name="Button 6" descr="Activation Phases Finales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8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Activation/Desactivation Phases Finales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16</xdr:row>
      <xdr:rowOff>0</xdr:rowOff>
    </xdr:from>
    <xdr:to>
      <xdr:col>7</xdr:col>
      <xdr:colOff>22225</xdr:colOff>
      <xdr:row>17</xdr:row>
      <xdr:rowOff>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308ACEEF-3D5A-4357-BEFA-0BC2AD8964DA}"/>
            </a:ext>
          </a:extLst>
        </xdr:cNvPr>
        <xdr:cNvSpPr/>
      </xdr:nvSpPr>
      <xdr:spPr>
        <a:xfrm>
          <a:off x="356235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10</xdr:col>
      <xdr:colOff>22225</xdr:colOff>
      <xdr:row>14</xdr:row>
      <xdr:rowOff>0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73C1B88E-1A43-45EA-A03C-3980D66F01CD}"/>
            </a:ext>
          </a:extLst>
        </xdr:cNvPr>
        <xdr:cNvSpPr/>
      </xdr:nvSpPr>
      <xdr:spPr>
        <a:xfrm>
          <a:off x="437197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22225</xdr:colOff>
      <xdr:row>11</xdr:row>
      <xdr:rowOff>0</xdr:rowOff>
    </xdr:to>
    <xdr:sp macro="" textlink="">
      <xdr:nvSpPr>
        <xdr:cNvPr id="8" name="Ovaal 7">
          <a:extLst>
            <a:ext uri="{FF2B5EF4-FFF2-40B4-BE49-F238E27FC236}">
              <a16:creationId xmlns:a16="http://schemas.microsoft.com/office/drawing/2014/main" id="{5542555C-3C43-4E7E-928B-5359F4DAE933}"/>
            </a:ext>
          </a:extLst>
        </xdr:cNvPr>
        <xdr:cNvSpPr/>
      </xdr:nvSpPr>
      <xdr:spPr>
        <a:xfrm>
          <a:off x="5181600" y="4210050"/>
          <a:ext cx="203200" cy="190500"/>
        </a:xfrm>
        <a:prstGeom prst="ellipse">
          <a:avLst/>
        </a:prstGeom>
        <a:solidFill>
          <a:srgbClr val="00FF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22225</xdr:colOff>
      <xdr:row>20</xdr:row>
      <xdr:rowOff>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0993339D-3BBD-4756-9A40-FC96C1E47BA6}"/>
            </a:ext>
          </a:extLst>
        </xdr:cNvPr>
        <xdr:cNvSpPr/>
      </xdr:nvSpPr>
      <xdr:spPr>
        <a:xfrm>
          <a:off x="2752725" y="5924550"/>
          <a:ext cx="203200" cy="190500"/>
        </a:xfrm>
        <a:prstGeom prst="ellipse">
          <a:avLst/>
        </a:prstGeom>
        <a:solidFill>
          <a:srgbClr val="00FF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22225</xdr:colOff>
      <xdr:row>14</xdr:row>
      <xdr:rowOff>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CC5CE764-2455-4760-88E3-1B2DE781270D}"/>
            </a:ext>
          </a:extLst>
        </xdr:cNvPr>
        <xdr:cNvSpPr/>
      </xdr:nvSpPr>
      <xdr:spPr>
        <a:xfrm>
          <a:off x="5181600" y="47815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22225</xdr:colOff>
      <xdr:row>20</xdr:row>
      <xdr:rowOff>0</xdr:rowOff>
    </xdr:to>
    <xdr:sp macro="" textlink="">
      <xdr:nvSpPr>
        <xdr:cNvPr id="14" name="Ovaal 13">
          <a:extLst>
            <a:ext uri="{FF2B5EF4-FFF2-40B4-BE49-F238E27FC236}">
              <a16:creationId xmlns:a16="http://schemas.microsoft.com/office/drawing/2014/main" id="{FD18961A-6915-40D5-BD42-350A7D55A476}"/>
            </a:ext>
          </a:extLst>
        </xdr:cNvPr>
        <xdr:cNvSpPr/>
      </xdr:nvSpPr>
      <xdr:spPr>
        <a:xfrm>
          <a:off x="3562350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22225</xdr:colOff>
      <xdr:row>11</xdr:row>
      <xdr:rowOff>0</xdr:rowOff>
    </xdr:to>
    <xdr:sp macro="" textlink="">
      <xdr:nvSpPr>
        <xdr:cNvPr id="16" name="Ovaal 15">
          <a:extLst>
            <a:ext uri="{FF2B5EF4-FFF2-40B4-BE49-F238E27FC236}">
              <a16:creationId xmlns:a16="http://schemas.microsoft.com/office/drawing/2014/main" id="{5F884864-2659-48B3-A5E6-BF58A7A243C0}"/>
            </a:ext>
          </a:extLst>
        </xdr:cNvPr>
        <xdr:cNvSpPr/>
      </xdr:nvSpPr>
      <xdr:spPr>
        <a:xfrm>
          <a:off x="4371975" y="42100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22225</xdr:colOff>
      <xdr:row>17</xdr:row>
      <xdr:rowOff>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E54CB286-0F1A-4897-83B5-09790F4685F2}"/>
            </a:ext>
          </a:extLst>
        </xdr:cNvPr>
        <xdr:cNvSpPr/>
      </xdr:nvSpPr>
      <xdr:spPr>
        <a:xfrm>
          <a:off x="2752725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22225</xdr:colOff>
      <xdr:row>17</xdr:row>
      <xdr:rowOff>0</xdr:rowOff>
    </xdr:to>
    <xdr:sp macro="" textlink="">
      <xdr:nvSpPr>
        <xdr:cNvPr id="20" name="Ovaal 19">
          <a:extLst>
            <a:ext uri="{FF2B5EF4-FFF2-40B4-BE49-F238E27FC236}">
              <a16:creationId xmlns:a16="http://schemas.microsoft.com/office/drawing/2014/main" id="{E1E50D7E-21DF-4D7B-B825-F49650376211}"/>
            </a:ext>
          </a:extLst>
        </xdr:cNvPr>
        <xdr:cNvSpPr/>
      </xdr:nvSpPr>
      <xdr:spPr>
        <a:xfrm>
          <a:off x="5181600" y="5353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22225</xdr:colOff>
      <xdr:row>20</xdr:row>
      <xdr:rowOff>0</xdr:rowOff>
    </xdr:to>
    <xdr:sp macro="" textlink="">
      <xdr:nvSpPr>
        <xdr:cNvPr id="22" name="Ovaal 21">
          <a:extLst>
            <a:ext uri="{FF2B5EF4-FFF2-40B4-BE49-F238E27FC236}">
              <a16:creationId xmlns:a16="http://schemas.microsoft.com/office/drawing/2014/main" id="{47A69604-5FF7-4DA8-9E0F-E1BAEE65FF66}"/>
            </a:ext>
          </a:extLst>
        </xdr:cNvPr>
        <xdr:cNvSpPr/>
      </xdr:nvSpPr>
      <xdr:spPr>
        <a:xfrm>
          <a:off x="4371975" y="5924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22225</xdr:colOff>
      <xdr:row>11</xdr:row>
      <xdr:rowOff>0</xdr:rowOff>
    </xdr:to>
    <xdr:sp macro="" textlink="">
      <xdr:nvSpPr>
        <xdr:cNvPr id="24" name="Ovaal 23">
          <a:extLst>
            <a:ext uri="{FF2B5EF4-FFF2-40B4-BE49-F238E27FC236}">
              <a16:creationId xmlns:a16="http://schemas.microsoft.com/office/drawing/2014/main" id="{819475C5-2EED-479B-BE2B-4A960F11AA04}"/>
            </a:ext>
          </a:extLst>
        </xdr:cNvPr>
        <xdr:cNvSpPr/>
      </xdr:nvSpPr>
      <xdr:spPr>
        <a:xfrm>
          <a:off x="3562350" y="4210050"/>
          <a:ext cx="203200" cy="190500"/>
        </a:xfrm>
        <a:prstGeom prst="ellipse">
          <a:avLst/>
        </a:prstGeom>
        <a:solidFill>
          <a:srgbClr val="0000FF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22225</xdr:colOff>
      <xdr:row>14</xdr:row>
      <xdr:rowOff>0</xdr:rowOff>
    </xdr:to>
    <xdr:sp macro="" textlink="">
      <xdr:nvSpPr>
        <xdr:cNvPr id="26" name="Ovaal 25">
          <a:extLst>
            <a:ext uri="{FF2B5EF4-FFF2-40B4-BE49-F238E27FC236}">
              <a16:creationId xmlns:a16="http://schemas.microsoft.com/office/drawing/2014/main" id="{A199F3B8-10D4-426A-ABB4-030B20801492}"/>
            </a:ext>
          </a:extLst>
        </xdr:cNvPr>
        <xdr:cNvSpPr/>
      </xdr:nvSpPr>
      <xdr:spPr>
        <a:xfrm>
          <a:off x="2752725" y="4781550"/>
          <a:ext cx="203200" cy="190500"/>
        </a:xfrm>
        <a:prstGeom prst="ellipse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15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hristophe/Documents/billard/open%203%20bandes%20Audincourt/excel%202013/cossi%20club/RANK8-4M.XLS" TargetMode="External"/><Relationship Id="rId1" Type="http://schemas.openxmlformats.org/officeDocument/2006/relationships/externalLinkPath" Target="/Users/Christophe/Documents/billard/open%203%20bandes%20Audincourt/excel%202013/cossi%20club/RANK8-4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NK8-4M"/>
    </sheetNames>
    <definedNames>
      <definedName name="Bouton2_QuandClic"/>
      <definedName name="Dialog2_Bouton2_QuandClic"/>
      <definedName name="Dialog3_Bouton2_QuandClic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X91"/>
  <sheetViews>
    <sheetView workbookViewId="0">
      <selection activeCell="C19" sqref="C19"/>
    </sheetView>
  </sheetViews>
  <sheetFormatPr defaultColWidth="11.42578125" defaultRowHeight="12.75" x14ac:dyDescent="0.2"/>
  <cols>
    <col min="1" max="1" width="4.42578125" customWidth="1"/>
    <col min="2" max="2" width="30.42578125" customWidth="1"/>
    <col min="3" max="3" width="19.7109375" customWidth="1"/>
    <col min="4" max="4" width="17" customWidth="1"/>
    <col min="5" max="5" width="18.140625" customWidth="1"/>
    <col min="6" max="6" width="2.42578125" customWidth="1"/>
    <col min="7" max="7" width="5.42578125" customWidth="1"/>
    <col min="8" max="8" width="4.42578125" customWidth="1"/>
    <col min="9" max="9" width="32" customWidth="1"/>
    <col min="10" max="10" width="14.28515625" customWidth="1"/>
    <col min="13" max="13" width="6.140625" customWidth="1"/>
    <col min="14" max="14" width="11.42578125" customWidth="1"/>
    <col min="15" max="15" width="20.7109375" customWidth="1"/>
    <col min="16" max="23" width="16.7109375" customWidth="1"/>
    <col min="24" max="24" width="20.7109375" customWidth="1"/>
  </cols>
  <sheetData>
    <row r="1" spans="1:24" ht="21" thickBot="1" x14ac:dyDescent="0.25">
      <c r="G1" s="474" t="s">
        <v>191</v>
      </c>
      <c r="H1" s="474"/>
      <c r="I1" s="474"/>
      <c r="J1" s="474"/>
      <c r="K1" s="474"/>
      <c r="L1" s="474"/>
      <c r="M1" s="474"/>
      <c r="O1" s="145"/>
      <c r="P1" s="145"/>
      <c r="Q1" s="145"/>
      <c r="R1" s="145"/>
      <c r="S1" s="145"/>
      <c r="T1" s="145"/>
      <c r="U1" s="145"/>
      <c r="V1" s="145"/>
      <c r="W1" s="145"/>
    </row>
    <row r="2" spans="1:24" ht="13.5" thickBot="1" x14ac:dyDescent="0.25">
      <c r="B2" s="69" t="s">
        <v>99</v>
      </c>
    </row>
    <row r="3" spans="1:24" ht="12.75" customHeight="1" x14ac:dyDescent="0.2">
      <c r="B3" s="469" t="s">
        <v>97</v>
      </c>
      <c r="C3" s="463" t="s">
        <v>181</v>
      </c>
      <c r="D3" s="463" t="s">
        <v>182</v>
      </c>
      <c r="E3" s="471" t="s">
        <v>98</v>
      </c>
      <c r="F3" s="137"/>
      <c r="G3" s="137"/>
      <c r="H3" s="466" t="s">
        <v>19</v>
      </c>
      <c r="I3" s="467"/>
      <c r="J3" s="467"/>
      <c r="K3" s="467"/>
      <c r="L3" s="468"/>
      <c r="M3" s="207"/>
      <c r="N3" s="207"/>
      <c r="O3" s="184"/>
      <c r="P3" s="136"/>
      <c r="Q3" s="136"/>
      <c r="R3" s="136"/>
      <c r="S3" s="136"/>
      <c r="T3" s="136"/>
      <c r="U3" s="136"/>
      <c r="V3" s="136"/>
      <c r="W3" s="136"/>
      <c r="X3" s="136"/>
    </row>
    <row r="4" spans="1:24" ht="12.75" customHeight="1" x14ac:dyDescent="0.2">
      <c r="B4" s="470"/>
      <c r="C4" s="464"/>
      <c r="D4" s="464"/>
      <c r="E4" s="472"/>
      <c r="F4" s="203"/>
      <c r="G4" s="203"/>
      <c r="H4" s="238"/>
      <c r="I4" s="216" t="s">
        <v>149</v>
      </c>
      <c r="J4" s="475" t="s">
        <v>150</v>
      </c>
      <c r="K4" s="476"/>
      <c r="L4" s="239" t="s">
        <v>98</v>
      </c>
      <c r="M4" s="207"/>
      <c r="N4" s="207"/>
      <c r="O4" s="184"/>
      <c r="P4" s="184"/>
      <c r="Q4" s="184"/>
      <c r="R4" s="184"/>
      <c r="S4" s="184"/>
      <c r="T4" s="184"/>
      <c r="U4" s="184"/>
      <c r="V4" s="184"/>
      <c r="W4" s="184"/>
      <c r="X4" s="136"/>
    </row>
    <row r="5" spans="1:24" ht="13.5" thickBot="1" x14ac:dyDescent="0.25">
      <c r="B5" s="470"/>
      <c r="C5" s="465"/>
      <c r="D5" s="465"/>
      <c r="E5" s="473"/>
      <c r="F5" s="57"/>
      <c r="G5" s="57"/>
      <c r="H5" s="29" t="s">
        <v>25</v>
      </c>
      <c r="I5" s="46" t="str">
        <f>B6</f>
        <v>Patrick KESTELOOT</v>
      </c>
      <c r="J5" s="46" t="str">
        <f t="shared" ref="J5:L5" si="0">C6</f>
        <v>Masters</v>
      </c>
      <c r="K5" s="176">
        <f t="shared" si="0"/>
        <v>0.90100000000000002</v>
      </c>
      <c r="L5" s="240">
        <f t="shared" si="0"/>
        <v>25</v>
      </c>
      <c r="M5" s="207"/>
      <c r="N5" s="207"/>
      <c r="O5" s="184"/>
      <c r="P5" s="56"/>
      <c r="Q5" s="56"/>
      <c r="R5" s="56"/>
      <c r="S5" s="56"/>
      <c r="T5" s="302"/>
      <c r="U5" s="56"/>
      <c r="V5" s="56"/>
      <c r="W5" s="303"/>
      <c r="X5" s="184"/>
    </row>
    <row r="6" spans="1:24" x14ac:dyDescent="0.2">
      <c r="A6" s="232">
        <v>1</v>
      </c>
      <c r="B6" s="295" t="s">
        <v>199</v>
      </c>
      <c r="C6" s="420" t="s">
        <v>193</v>
      </c>
      <c r="D6" s="460">
        <v>0.90100000000000002</v>
      </c>
      <c r="E6" s="235">
        <f t="shared" ref="E6:E37" si="1">IF(C6="","",IF(C6=$B$46,$D$46,IF(C6=$B$45,$D$45,IF(C6=$B$44,$D$44,IF(C6=$B$43,$D$43,IF(C6=$B$42,$D$42,IF(C6=$B$41,$D$41,IF(C6=$B$47,$D$47,IF(C6=$B$48,$D$48,IF(C6=$B$49,$D$49,IF(C6=$B$50,$D$50,"categorie incorrecte")))))))))))</f>
        <v>25</v>
      </c>
      <c r="F6" s="41"/>
      <c r="G6" s="41"/>
      <c r="H6" s="241" t="s">
        <v>26</v>
      </c>
      <c r="I6" s="47" t="str">
        <f>B21</f>
        <v>Jean Marc DEROUALLIERE</v>
      </c>
      <c r="J6" s="47" t="str">
        <f t="shared" ref="J6:L6" si="2">C21</f>
        <v>N2</v>
      </c>
      <c r="K6" s="61">
        <f t="shared" si="2"/>
        <v>0.4</v>
      </c>
      <c r="L6" s="236">
        <f t="shared" si="2"/>
        <v>16</v>
      </c>
      <c r="M6" s="41"/>
      <c r="N6" s="39"/>
      <c r="P6" s="302"/>
      <c r="Q6" s="56"/>
      <c r="R6" s="56"/>
      <c r="S6" s="56"/>
      <c r="T6" s="201"/>
      <c r="U6" s="56"/>
      <c r="V6" s="56"/>
      <c r="W6" s="303"/>
    </row>
    <row r="7" spans="1:24" x14ac:dyDescent="0.2">
      <c r="A7" s="233">
        <v>2</v>
      </c>
      <c r="B7" s="296" t="s">
        <v>231</v>
      </c>
      <c r="C7" s="294" t="s">
        <v>196</v>
      </c>
      <c r="D7" s="298">
        <v>0.9</v>
      </c>
      <c r="E7" s="236">
        <f t="shared" si="1"/>
        <v>16</v>
      </c>
      <c r="F7" s="39"/>
      <c r="G7" s="41"/>
      <c r="H7" s="241" t="s">
        <v>27</v>
      </c>
      <c r="I7" s="47" t="str">
        <f>B22</f>
        <v>Gino GREMAIN</v>
      </c>
      <c r="J7" s="47" t="str">
        <f t="shared" ref="J7:L7" si="3">C22</f>
        <v>N2</v>
      </c>
      <c r="K7" s="61">
        <f t="shared" si="3"/>
        <v>0.29899999999999999</v>
      </c>
      <c r="L7" s="236">
        <f t="shared" si="3"/>
        <v>16</v>
      </c>
      <c r="M7" s="41"/>
      <c r="N7" s="39"/>
      <c r="P7" s="201"/>
      <c r="Q7" s="56"/>
      <c r="R7" s="56"/>
      <c r="S7" s="56"/>
      <c r="T7" s="304"/>
      <c r="U7" s="56"/>
      <c r="V7" s="56"/>
      <c r="W7" s="303"/>
    </row>
    <row r="8" spans="1:24" ht="13.5" thickBot="1" x14ac:dyDescent="0.25">
      <c r="A8" s="233">
        <v>3</v>
      </c>
      <c r="B8" s="296" t="s">
        <v>229</v>
      </c>
      <c r="C8" s="297" t="s">
        <v>195</v>
      </c>
      <c r="D8" s="298">
        <v>0.9</v>
      </c>
      <c r="E8" s="236">
        <f t="shared" si="1"/>
        <v>19</v>
      </c>
      <c r="F8" s="41"/>
      <c r="G8" s="39"/>
      <c r="H8" s="30" t="s">
        <v>28</v>
      </c>
      <c r="I8" s="224" t="str">
        <f>B37</f>
        <v>Herve LEBORGNE</v>
      </c>
      <c r="J8" s="224" t="str">
        <f t="shared" ref="J8:L8" si="4">C37</f>
        <v>R</v>
      </c>
      <c r="K8" s="247">
        <f t="shared" si="4"/>
        <v>0.16</v>
      </c>
      <c r="L8" s="242">
        <f t="shared" si="4"/>
        <v>11</v>
      </c>
      <c r="M8" s="39"/>
      <c r="N8" s="39"/>
      <c r="P8" s="302"/>
      <c r="Q8" s="56"/>
      <c r="R8" s="56"/>
      <c r="S8" s="56"/>
      <c r="T8" s="201"/>
      <c r="U8" s="56"/>
      <c r="V8" s="56"/>
      <c r="W8" s="303"/>
    </row>
    <row r="9" spans="1:24" x14ac:dyDescent="0.2">
      <c r="A9" s="233">
        <v>4</v>
      </c>
      <c r="B9" s="296" t="s">
        <v>200</v>
      </c>
      <c r="C9" s="297" t="s">
        <v>194</v>
      </c>
      <c r="D9" s="299">
        <v>0.80100000000000005</v>
      </c>
      <c r="E9" s="236">
        <f t="shared" si="1"/>
        <v>22</v>
      </c>
      <c r="F9" s="41"/>
      <c r="G9" s="39"/>
      <c r="H9" s="57"/>
      <c r="I9" s="39"/>
      <c r="J9" s="39"/>
      <c r="K9" s="83"/>
      <c r="L9" s="39"/>
      <c r="M9" s="39"/>
      <c r="N9" s="39"/>
      <c r="P9" s="201"/>
      <c r="Q9" s="57"/>
      <c r="R9" s="57"/>
      <c r="S9" s="57"/>
      <c r="T9" s="201"/>
      <c r="U9" s="56"/>
      <c r="V9" s="56"/>
      <c r="W9" s="303"/>
    </row>
    <row r="10" spans="1:24" ht="13.5" thickBot="1" x14ac:dyDescent="0.25">
      <c r="A10" s="233">
        <v>5</v>
      </c>
      <c r="B10" s="296" t="s">
        <v>201</v>
      </c>
      <c r="C10" s="297" t="s">
        <v>195</v>
      </c>
      <c r="D10" s="298">
        <v>0.72</v>
      </c>
      <c r="E10" s="236">
        <f t="shared" si="1"/>
        <v>19</v>
      </c>
      <c r="F10" s="41"/>
      <c r="G10" s="39"/>
      <c r="H10" s="39"/>
      <c r="I10" s="39"/>
      <c r="J10" s="39"/>
      <c r="K10" s="39"/>
      <c r="L10" s="39"/>
      <c r="M10" s="39"/>
      <c r="N10" s="39"/>
      <c r="P10" s="83"/>
      <c r="Q10" s="201"/>
      <c r="R10" s="201"/>
      <c r="S10" s="83"/>
      <c r="T10" s="59"/>
      <c r="U10" s="201"/>
      <c r="V10" s="201"/>
      <c r="W10" s="83"/>
    </row>
    <row r="11" spans="1:24" x14ac:dyDescent="0.2">
      <c r="A11" s="233">
        <v>6</v>
      </c>
      <c r="B11" s="296" t="s">
        <v>202</v>
      </c>
      <c r="C11" s="297" t="s">
        <v>195</v>
      </c>
      <c r="D11" s="298">
        <v>0.71299999999999997</v>
      </c>
      <c r="E11" s="236">
        <f t="shared" si="1"/>
        <v>19</v>
      </c>
      <c r="F11" s="41"/>
      <c r="G11" s="41"/>
      <c r="H11" s="466" t="s">
        <v>20</v>
      </c>
      <c r="I11" s="467"/>
      <c r="J11" s="467"/>
      <c r="K11" s="467"/>
      <c r="L11" s="468"/>
      <c r="M11" s="41"/>
      <c r="N11" s="39"/>
      <c r="P11" s="83"/>
      <c r="Q11" s="199"/>
      <c r="R11" s="201"/>
      <c r="S11" s="83"/>
      <c r="T11" s="50"/>
      <c r="U11" s="200"/>
      <c r="V11" s="201"/>
      <c r="W11" s="83"/>
    </row>
    <row r="12" spans="1:24" x14ac:dyDescent="0.2">
      <c r="A12" s="233">
        <v>7</v>
      </c>
      <c r="B12" s="296" t="s">
        <v>203</v>
      </c>
      <c r="C12" s="297" t="s">
        <v>195</v>
      </c>
      <c r="D12" s="298">
        <v>0.60099999999999998</v>
      </c>
      <c r="E12" s="236">
        <f t="shared" si="1"/>
        <v>19</v>
      </c>
      <c r="F12" s="39"/>
      <c r="G12" s="41"/>
      <c r="H12" s="238"/>
      <c r="I12" s="216" t="s">
        <v>149</v>
      </c>
      <c r="J12" s="475" t="s">
        <v>150</v>
      </c>
      <c r="K12" s="476"/>
      <c r="L12" s="239" t="s">
        <v>98</v>
      </c>
      <c r="M12" s="41"/>
      <c r="N12" s="39"/>
      <c r="O12" s="39"/>
      <c r="P12" s="200"/>
      <c r="Q12" s="41"/>
      <c r="R12" s="41"/>
      <c r="S12" s="200"/>
      <c r="T12" s="204"/>
      <c r="U12" s="200"/>
      <c r="V12" s="200"/>
      <c r="W12" s="205"/>
    </row>
    <row r="13" spans="1:24" x14ac:dyDescent="0.2">
      <c r="A13" s="233">
        <v>8</v>
      </c>
      <c r="B13" s="296" t="s">
        <v>204</v>
      </c>
      <c r="C13" s="297" t="s">
        <v>196</v>
      </c>
      <c r="D13" s="299">
        <v>0.6</v>
      </c>
      <c r="E13" s="236">
        <f t="shared" si="1"/>
        <v>16</v>
      </c>
      <c r="F13" s="41"/>
      <c r="G13" s="39"/>
      <c r="H13" s="29" t="s">
        <v>29</v>
      </c>
      <c r="I13" s="46" t="str">
        <f>B7</f>
        <v>Fabrice LEJEUNE</v>
      </c>
      <c r="J13" s="46" t="str">
        <f t="shared" ref="J13:L13" si="5">C7</f>
        <v>N2</v>
      </c>
      <c r="K13" s="176">
        <f t="shared" si="5"/>
        <v>0.9</v>
      </c>
      <c r="L13" s="240">
        <f t="shared" si="5"/>
        <v>16</v>
      </c>
      <c r="M13" s="39"/>
      <c r="N13" s="39"/>
      <c r="O13" s="39"/>
      <c r="P13" s="305"/>
      <c r="Q13" s="305"/>
      <c r="R13" s="39"/>
      <c r="S13" s="83"/>
      <c r="T13" s="50"/>
      <c r="U13" s="83"/>
      <c r="V13" s="83"/>
      <c r="W13" s="206"/>
    </row>
    <row r="14" spans="1:24" x14ac:dyDescent="0.2">
      <c r="A14" s="233">
        <v>9</v>
      </c>
      <c r="B14" s="296" t="s">
        <v>205</v>
      </c>
      <c r="C14" s="297" t="s">
        <v>196</v>
      </c>
      <c r="D14" s="298">
        <v>0.57599999999999996</v>
      </c>
      <c r="E14" s="236">
        <f t="shared" si="1"/>
        <v>16</v>
      </c>
      <c r="F14" s="41"/>
      <c r="G14" s="41"/>
      <c r="H14" s="241" t="s">
        <v>30</v>
      </c>
      <c r="I14" s="47" t="str">
        <f>B20</f>
        <v>Corentin LEBORGNE</v>
      </c>
      <c r="J14" s="47" t="str">
        <f t="shared" ref="J14:L14" si="6">C20</f>
        <v>N2</v>
      </c>
      <c r="K14" s="61">
        <v>0.53800000000000003</v>
      </c>
      <c r="L14" s="236">
        <f t="shared" si="6"/>
        <v>16</v>
      </c>
      <c r="M14" s="41"/>
      <c r="N14" s="39"/>
      <c r="O14" s="57"/>
      <c r="P14" s="40"/>
      <c r="Q14" s="83"/>
      <c r="R14" s="41"/>
      <c r="S14" s="200"/>
      <c r="T14" s="204"/>
      <c r="U14" s="200"/>
      <c r="V14" s="200"/>
      <c r="W14" s="205"/>
    </row>
    <row r="15" spans="1:24" x14ac:dyDescent="0.2">
      <c r="A15" s="233">
        <v>10</v>
      </c>
      <c r="B15" s="296" t="s">
        <v>211</v>
      </c>
      <c r="C15" s="297" t="s">
        <v>196</v>
      </c>
      <c r="D15" s="298">
        <v>0.53900000000000003</v>
      </c>
      <c r="E15" s="236">
        <f t="shared" si="1"/>
        <v>16</v>
      </c>
      <c r="F15" s="39"/>
      <c r="G15" s="41"/>
      <c r="H15" s="29" t="s">
        <v>31</v>
      </c>
      <c r="I15" s="47" t="str">
        <f>B23</f>
        <v>Christophe FORTON</v>
      </c>
      <c r="J15" s="47" t="str">
        <f t="shared" ref="J15:L15" si="7">C23</f>
        <v>N2</v>
      </c>
      <c r="K15" s="61">
        <f t="shared" si="7"/>
        <v>0.21199999999999999</v>
      </c>
      <c r="L15" s="236">
        <f t="shared" si="7"/>
        <v>16</v>
      </c>
      <c r="M15" s="41"/>
      <c r="N15" s="39"/>
      <c r="O15" s="57"/>
      <c r="P15" s="40"/>
      <c r="Q15" s="83"/>
      <c r="R15" s="41"/>
      <c r="S15" s="200"/>
      <c r="T15" s="204"/>
      <c r="U15" s="200"/>
      <c r="V15" s="200"/>
      <c r="W15" s="205"/>
    </row>
    <row r="16" spans="1:24" ht="13.5" thickBot="1" x14ac:dyDescent="0.25">
      <c r="A16" s="233">
        <v>11</v>
      </c>
      <c r="B16" s="296" t="s">
        <v>206</v>
      </c>
      <c r="C16" s="297" t="s">
        <v>197</v>
      </c>
      <c r="D16" s="299">
        <v>0.53800000000000003</v>
      </c>
      <c r="E16" s="236">
        <f t="shared" si="1"/>
        <v>13</v>
      </c>
      <c r="F16" s="39"/>
      <c r="G16" s="41"/>
      <c r="H16" s="271" t="s">
        <v>32</v>
      </c>
      <c r="I16" s="224" t="str">
        <f>B36</f>
        <v>Pascal DE KIMPE</v>
      </c>
      <c r="J16" s="224" t="str">
        <f t="shared" ref="J16:L16" si="8">C36</f>
        <v>R</v>
      </c>
      <c r="K16" s="247">
        <f t="shared" si="8"/>
        <v>0.17</v>
      </c>
      <c r="L16" s="242">
        <f t="shared" si="8"/>
        <v>11</v>
      </c>
      <c r="M16" s="41"/>
      <c r="N16" s="39"/>
      <c r="O16" s="57"/>
      <c r="P16" s="40"/>
      <c r="Q16" s="83"/>
      <c r="R16" s="41"/>
      <c r="S16" s="200"/>
      <c r="T16" s="204"/>
      <c r="U16" s="200"/>
      <c r="V16" s="200"/>
      <c r="W16" s="205"/>
    </row>
    <row r="17" spans="1:23" x14ac:dyDescent="0.2">
      <c r="A17" s="233">
        <v>12</v>
      </c>
      <c r="B17" s="296" t="s">
        <v>207</v>
      </c>
      <c r="C17" s="297" t="s">
        <v>196</v>
      </c>
      <c r="D17" s="299">
        <v>0.53700000000000003</v>
      </c>
      <c r="E17" s="236">
        <f t="shared" si="1"/>
        <v>16</v>
      </c>
      <c r="F17" s="41"/>
      <c r="G17" s="39"/>
      <c r="H17" s="57"/>
      <c r="I17" s="39"/>
      <c r="J17" s="39"/>
      <c r="K17" s="83"/>
      <c r="L17" s="39"/>
      <c r="M17" s="39"/>
      <c r="N17" s="39"/>
      <c r="O17" s="57"/>
      <c r="P17" s="40"/>
      <c r="Q17" s="199"/>
      <c r="R17" s="39"/>
      <c r="S17" s="83"/>
      <c r="T17" s="50"/>
      <c r="U17" s="83"/>
      <c r="V17" s="83"/>
      <c r="W17" s="206"/>
    </row>
    <row r="18" spans="1:23" ht="13.5" thickBot="1" x14ac:dyDescent="0.25">
      <c r="A18" s="233">
        <v>13</v>
      </c>
      <c r="B18" s="296" t="s">
        <v>208</v>
      </c>
      <c r="C18" s="297" t="s">
        <v>196</v>
      </c>
      <c r="D18" s="299">
        <v>0.53600000000000003</v>
      </c>
      <c r="E18" s="236">
        <f t="shared" si="1"/>
        <v>16</v>
      </c>
      <c r="F18" s="41"/>
      <c r="G18" s="41"/>
      <c r="H18" s="41"/>
      <c r="I18" s="41"/>
      <c r="J18" s="39"/>
      <c r="K18" s="41"/>
      <c r="L18" s="41"/>
      <c r="M18" s="41"/>
      <c r="N18" s="39"/>
      <c r="O18" s="57"/>
      <c r="P18" s="40"/>
      <c r="Q18" s="199"/>
      <c r="R18" s="41"/>
      <c r="S18" s="200"/>
      <c r="T18" s="204"/>
      <c r="U18" s="200"/>
      <c r="V18" s="200"/>
      <c r="W18" s="205"/>
    </row>
    <row r="19" spans="1:23" x14ac:dyDescent="0.2">
      <c r="A19" s="233">
        <v>14</v>
      </c>
      <c r="B19" s="296" t="s">
        <v>209</v>
      </c>
      <c r="C19" s="297" t="s">
        <v>197</v>
      </c>
      <c r="D19" s="299">
        <v>0.503</v>
      </c>
      <c r="E19" s="236">
        <f t="shared" si="1"/>
        <v>13</v>
      </c>
      <c r="F19" s="41"/>
      <c r="G19" s="41"/>
      <c r="H19" s="466" t="s">
        <v>21</v>
      </c>
      <c r="I19" s="467"/>
      <c r="J19" s="467"/>
      <c r="K19" s="467"/>
      <c r="L19" s="468"/>
      <c r="M19" s="41"/>
      <c r="N19" s="39"/>
      <c r="O19" s="39"/>
      <c r="P19" s="200"/>
      <c r="Q19" s="41"/>
      <c r="R19" s="41"/>
      <c r="S19" s="200"/>
      <c r="T19" s="204"/>
      <c r="U19" s="200"/>
      <c r="V19" s="200"/>
      <c r="W19" s="205"/>
    </row>
    <row r="20" spans="1:23" x14ac:dyDescent="0.2">
      <c r="A20" s="233">
        <v>15</v>
      </c>
      <c r="B20" s="296" t="s">
        <v>210</v>
      </c>
      <c r="C20" s="297" t="s">
        <v>196</v>
      </c>
      <c r="D20" s="299">
        <v>0.48899999999999999</v>
      </c>
      <c r="E20" s="236">
        <f t="shared" si="1"/>
        <v>16</v>
      </c>
      <c r="F20" s="41"/>
      <c r="G20" s="41"/>
      <c r="H20" s="238"/>
      <c r="I20" s="216" t="s">
        <v>149</v>
      </c>
      <c r="J20" s="475" t="s">
        <v>150</v>
      </c>
      <c r="K20" s="476"/>
      <c r="L20" s="239" t="s">
        <v>98</v>
      </c>
      <c r="M20" s="41"/>
      <c r="N20" s="39"/>
      <c r="O20" s="39"/>
      <c r="P20" s="200"/>
      <c r="Q20" s="41"/>
      <c r="R20" s="41"/>
      <c r="S20" s="200"/>
      <c r="T20" s="204"/>
      <c r="U20" s="200"/>
      <c r="V20" s="200"/>
      <c r="W20" s="205"/>
    </row>
    <row r="21" spans="1:23" x14ac:dyDescent="0.2">
      <c r="A21" s="233">
        <v>16</v>
      </c>
      <c r="B21" s="296" t="s">
        <v>212</v>
      </c>
      <c r="C21" s="294" t="s">
        <v>196</v>
      </c>
      <c r="D21" s="299">
        <v>0.4</v>
      </c>
      <c r="E21" s="236">
        <f t="shared" si="1"/>
        <v>16</v>
      </c>
      <c r="F21" s="41"/>
      <c r="G21" s="41"/>
      <c r="H21" s="29" t="s">
        <v>33</v>
      </c>
      <c r="I21" s="46" t="str">
        <f>B8</f>
        <v>Pascal CORNIL</v>
      </c>
      <c r="J21" s="46" t="str">
        <f t="shared" ref="J21:L21" si="9">C8</f>
        <v>N1</v>
      </c>
      <c r="K21" s="176">
        <f t="shared" si="9"/>
        <v>0.9</v>
      </c>
      <c r="L21" s="240">
        <f t="shared" si="9"/>
        <v>19</v>
      </c>
      <c r="M21" s="41"/>
      <c r="N21" s="39"/>
      <c r="O21" s="39"/>
      <c r="P21" s="200"/>
      <c r="Q21" s="41"/>
      <c r="R21" s="41"/>
      <c r="S21" s="200"/>
      <c r="T21" s="204"/>
      <c r="U21" s="200"/>
      <c r="V21" s="200"/>
      <c r="W21" s="205"/>
    </row>
    <row r="22" spans="1:23" x14ac:dyDescent="0.2">
      <c r="A22" s="233">
        <v>17</v>
      </c>
      <c r="B22" s="296" t="s">
        <v>226</v>
      </c>
      <c r="C22" s="297" t="s">
        <v>196</v>
      </c>
      <c r="D22" s="299">
        <v>0.29899999999999999</v>
      </c>
      <c r="E22" s="236">
        <f t="shared" si="1"/>
        <v>16</v>
      </c>
      <c r="F22" s="41"/>
      <c r="G22" s="41"/>
      <c r="H22" s="29" t="s">
        <v>34</v>
      </c>
      <c r="I22" s="47" t="str">
        <f>B19</f>
        <v>Patrick VAUDAY</v>
      </c>
      <c r="J22" s="47" t="str">
        <f t="shared" ref="J22:L22" si="10">C19</f>
        <v>N3</v>
      </c>
      <c r="K22" s="61">
        <f t="shared" si="10"/>
        <v>0.503</v>
      </c>
      <c r="L22" s="236">
        <f t="shared" si="10"/>
        <v>13</v>
      </c>
      <c r="M22" s="41"/>
      <c r="N22" s="39"/>
      <c r="O22" s="39"/>
      <c r="P22" s="200"/>
      <c r="Q22" s="41"/>
      <c r="R22" s="41"/>
      <c r="S22" s="200"/>
      <c r="T22" s="204"/>
      <c r="U22" s="200"/>
      <c r="V22" s="200"/>
      <c r="W22" s="205"/>
    </row>
    <row r="23" spans="1:23" x14ac:dyDescent="0.2">
      <c r="A23" s="233">
        <v>18</v>
      </c>
      <c r="B23" s="296" t="s">
        <v>227</v>
      </c>
      <c r="C23" s="294" t="s">
        <v>196</v>
      </c>
      <c r="D23" s="299">
        <v>0.21199999999999999</v>
      </c>
      <c r="E23" s="236">
        <f t="shared" si="1"/>
        <v>16</v>
      </c>
      <c r="F23" s="41"/>
      <c r="G23" s="41"/>
      <c r="H23" s="29" t="s">
        <v>35</v>
      </c>
      <c r="I23" s="47" t="str">
        <f>B24</f>
        <v>Thibault MASSON</v>
      </c>
      <c r="J23" s="47" t="str">
        <f t="shared" ref="J23:L23" si="11">C24</f>
        <v>N3</v>
      </c>
      <c r="K23" s="61">
        <f t="shared" si="11"/>
        <v>0.495</v>
      </c>
      <c r="L23" s="236">
        <f t="shared" si="11"/>
        <v>13</v>
      </c>
      <c r="M23" s="41"/>
      <c r="N23" s="39"/>
      <c r="O23" s="39"/>
      <c r="P23" s="200"/>
      <c r="Q23" s="41"/>
      <c r="R23" s="41"/>
      <c r="S23" s="200"/>
      <c r="T23" s="204"/>
      <c r="U23" s="200"/>
      <c r="V23" s="200"/>
      <c r="W23" s="205"/>
    </row>
    <row r="24" spans="1:23" ht="13.5" thickBot="1" x14ac:dyDescent="0.25">
      <c r="A24" s="233">
        <v>19</v>
      </c>
      <c r="B24" s="296" t="s">
        <v>213</v>
      </c>
      <c r="C24" s="297" t="s">
        <v>197</v>
      </c>
      <c r="D24" s="298">
        <v>0.495</v>
      </c>
      <c r="E24" s="236">
        <f t="shared" si="1"/>
        <v>13</v>
      </c>
      <c r="F24" s="39"/>
      <c r="G24" s="41"/>
      <c r="H24" s="30" t="s">
        <v>36</v>
      </c>
      <c r="I24" s="224" t="str">
        <f>B35</f>
        <v>Loic TETU</v>
      </c>
      <c r="J24" s="224" t="str">
        <f t="shared" ref="J24:L24" si="12">C35</f>
        <v>R</v>
      </c>
      <c r="K24" s="247">
        <f t="shared" si="12"/>
        <v>0.18</v>
      </c>
      <c r="L24" s="242">
        <f t="shared" si="12"/>
        <v>11</v>
      </c>
      <c r="M24" s="41"/>
      <c r="N24" s="39"/>
      <c r="O24" s="57"/>
      <c r="P24" s="40"/>
      <c r="Q24" s="83"/>
      <c r="R24" s="41"/>
      <c r="S24" s="200"/>
      <c r="T24" s="204"/>
      <c r="U24" s="200"/>
      <c r="V24" s="200"/>
      <c r="W24" s="205"/>
    </row>
    <row r="25" spans="1:23" x14ac:dyDescent="0.2">
      <c r="A25" s="233">
        <v>20</v>
      </c>
      <c r="B25" s="296" t="s">
        <v>228</v>
      </c>
      <c r="C25" s="297" t="s">
        <v>197</v>
      </c>
      <c r="D25" s="298">
        <v>0.49399999999999999</v>
      </c>
      <c r="E25" s="236">
        <f t="shared" si="1"/>
        <v>13</v>
      </c>
      <c r="F25" s="39"/>
      <c r="G25" s="41"/>
      <c r="H25" s="57"/>
      <c r="I25" s="39"/>
      <c r="J25" s="39"/>
      <c r="K25" s="83"/>
      <c r="L25" s="39"/>
      <c r="M25" s="41"/>
      <c r="N25" s="39"/>
      <c r="O25" s="57"/>
      <c r="P25" s="40"/>
      <c r="Q25" s="199"/>
      <c r="R25" s="41"/>
      <c r="S25" s="200"/>
      <c r="T25" s="204"/>
      <c r="U25" s="200"/>
      <c r="V25" s="200"/>
      <c r="W25" s="205"/>
    </row>
    <row r="26" spans="1:23" ht="13.5" thickBot="1" x14ac:dyDescent="0.25">
      <c r="A26" s="233">
        <v>21</v>
      </c>
      <c r="B26" s="296" t="s">
        <v>216</v>
      </c>
      <c r="C26" s="297" t="s">
        <v>197</v>
      </c>
      <c r="D26" s="298">
        <v>0.49299999999999999</v>
      </c>
      <c r="E26" s="236">
        <f t="shared" si="1"/>
        <v>13</v>
      </c>
      <c r="F26" s="41"/>
      <c r="G26" s="41"/>
      <c r="H26" s="41"/>
      <c r="I26" s="41"/>
      <c r="J26" s="39"/>
      <c r="K26" s="41"/>
      <c r="L26" s="41"/>
      <c r="M26" s="41"/>
      <c r="N26" s="39"/>
      <c r="O26" s="57"/>
      <c r="P26" s="57"/>
      <c r="Q26" s="199"/>
      <c r="R26" s="41"/>
      <c r="S26" s="200"/>
      <c r="T26" s="204"/>
      <c r="U26" s="200"/>
      <c r="V26" s="200"/>
      <c r="W26" s="205"/>
    </row>
    <row r="27" spans="1:23" x14ac:dyDescent="0.2">
      <c r="A27" s="233">
        <v>22</v>
      </c>
      <c r="B27" s="296" t="s">
        <v>215</v>
      </c>
      <c r="C27" s="297" t="s">
        <v>197</v>
      </c>
      <c r="D27" s="298">
        <v>0.44900000000000001</v>
      </c>
      <c r="E27" s="236">
        <f t="shared" si="1"/>
        <v>13</v>
      </c>
      <c r="F27" s="41"/>
      <c r="G27" s="39"/>
      <c r="H27" s="466" t="s">
        <v>22</v>
      </c>
      <c r="I27" s="467"/>
      <c r="J27" s="467"/>
      <c r="K27" s="467"/>
      <c r="L27" s="468"/>
      <c r="M27" s="39"/>
      <c r="N27" s="39"/>
      <c r="O27" s="57"/>
      <c r="P27" s="40"/>
      <c r="Q27" s="199"/>
      <c r="R27" s="39"/>
      <c r="S27" s="39"/>
      <c r="T27" s="39"/>
      <c r="U27" s="39"/>
      <c r="V27" s="39"/>
      <c r="W27" s="39"/>
    </row>
    <row r="28" spans="1:23" x14ac:dyDescent="0.2">
      <c r="A28" s="233">
        <v>23</v>
      </c>
      <c r="B28" s="296" t="s">
        <v>217</v>
      </c>
      <c r="C28" s="297" t="s">
        <v>197</v>
      </c>
      <c r="D28" s="298">
        <v>0.41299999999999998</v>
      </c>
      <c r="E28" s="236">
        <f t="shared" si="1"/>
        <v>13</v>
      </c>
      <c r="F28" s="41"/>
      <c r="G28" s="41"/>
      <c r="H28" s="238"/>
      <c r="I28" s="216" t="s">
        <v>149</v>
      </c>
      <c r="J28" s="475" t="s">
        <v>150</v>
      </c>
      <c r="K28" s="476"/>
      <c r="L28" s="239" t="s">
        <v>98</v>
      </c>
      <c r="M28" s="41"/>
      <c r="N28" s="39"/>
      <c r="O28" s="57"/>
      <c r="P28" s="40"/>
      <c r="Q28" s="83"/>
      <c r="R28" s="41"/>
      <c r="S28" s="200"/>
      <c r="T28" s="204"/>
      <c r="U28" s="200"/>
      <c r="V28" s="200"/>
      <c r="W28" s="205"/>
    </row>
    <row r="29" spans="1:23" x14ac:dyDescent="0.2">
      <c r="A29" s="233">
        <v>24</v>
      </c>
      <c r="B29" s="296" t="s">
        <v>218</v>
      </c>
      <c r="C29" s="297" t="s">
        <v>197</v>
      </c>
      <c r="D29" s="299">
        <v>0.377</v>
      </c>
      <c r="E29" s="236">
        <f t="shared" si="1"/>
        <v>13</v>
      </c>
      <c r="F29" s="41"/>
      <c r="G29" s="39"/>
      <c r="H29" s="29" t="s">
        <v>37</v>
      </c>
      <c r="I29" s="46" t="str">
        <f>B9</f>
        <v>Rudi VAN LAETHEM</v>
      </c>
      <c r="J29" s="46" t="str">
        <f t="shared" ref="J29:L29" si="13">C9</f>
        <v>N1+</v>
      </c>
      <c r="K29" s="176">
        <f t="shared" si="13"/>
        <v>0.80100000000000005</v>
      </c>
      <c r="L29" s="240">
        <f t="shared" si="13"/>
        <v>22</v>
      </c>
      <c r="M29" s="39"/>
      <c r="N29" s="39"/>
      <c r="O29" s="57"/>
      <c r="P29" s="40"/>
      <c r="Q29" s="83"/>
      <c r="R29" s="39"/>
      <c r="S29" s="39"/>
      <c r="T29" s="39"/>
      <c r="U29" s="39"/>
      <c r="V29" s="39"/>
      <c r="W29" s="39"/>
    </row>
    <row r="30" spans="1:23" x14ac:dyDescent="0.2">
      <c r="A30" s="233">
        <v>25</v>
      </c>
      <c r="B30" s="296" t="s">
        <v>219</v>
      </c>
      <c r="C30" s="297" t="s">
        <v>197</v>
      </c>
      <c r="D30" s="299">
        <v>0.35399999999999998</v>
      </c>
      <c r="E30" s="236">
        <f t="shared" si="1"/>
        <v>13</v>
      </c>
      <c r="F30" s="39"/>
      <c r="G30" s="41"/>
      <c r="H30" s="29" t="s">
        <v>38</v>
      </c>
      <c r="I30" s="47" t="str">
        <f>B18</f>
        <v>Dominique FERIOL</v>
      </c>
      <c r="J30" s="47" t="str">
        <f t="shared" ref="J30:L30" si="14">C18</f>
        <v>N2</v>
      </c>
      <c r="K30" s="61">
        <f t="shared" si="14"/>
        <v>0.53600000000000003</v>
      </c>
      <c r="L30" s="236">
        <f t="shared" si="14"/>
        <v>16</v>
      </c>
      <c r="M30" s="41"/>
      <c r="N30" s="39"/>
      <c r="O30" s="39"/>
      <c r="P30" s="200"/>
      <c r="Q30" s="41"/>
      <c r="R30" s="41"/>
      <c r="S30" s="200"/>
      <c r="T30" s="204"/>
      <c r="U30" s="200"/>
      <c r="V30" s="200"/>
      <c r="W30" s="205"/>
    </row>
    <row r="31" spans="1:23" x14ac:dyDescent="0.2">
      <c r="A31" s="233">
        <v>26</v>
      </c>
      <c r="B31" s="296" t="s">
        <v>220</v>
      </c>
      <c r="C31" s="297" t="s">
        <v>197</v>
      </c>
      <c r="D31" s="298">
        <v>0.35</v>
      </c>
      <c r="E31" s="236">
        <f t="shared" si="1"/>
        <v>13</v>
      </c>
      <c r="F31" s="41"/>
      <c r="G31" s="41"/>
      <c r="H31" s="29" t="s">
        <v>39</v>
      </c>
      <c r="I31" s="47" t="str">
        <f>B25</f>
        <v>Claude THOUVENIN</v>
      </c>
      <c r="J31" s="47" t="str">
        <f t="shared" ref="J31:L31" si="15">C25</f>
        <v>N3</v>
      </c>
      <c r="K31" s="61">
        <f t="shared" si="15"/>
        <v>0.49399999999999999</v>
      </c>
      <c r="L31" s="236">
        <f t="shared" si="15"/>
        <v>13</v>
      </c>
      <c r="M31" s="41"/>
      <c r="N31" s="39"/>
      <c r="O31" s="39"/>
      <c r="P31" s="200"/>
      <c r="Q31" s="41"/>
      <c r="R31" s="41"/>
      <c r="S31" s="200"/>
      <c r="T31" s="204"/>
      <c r="U31" s="200"/>
      <c r="V31" s="200"/>
      <c r="W31" s="205"/>
    </row>
    <row r="32" spans="1:23" ht="13.5" thickBot="1" x14ac:dyDescent="0.25">
      <c r="A32" s="233">
        <v>27</v>
      </c>
      <c r="B32" s="296" t="s">
        <v>221</v>
      </c>
      <c r="C32" s="297" t="s">
        <v>197</v>
      </c>
      <c r="D32" s="298">
        <v>0.35</v>
      </c>
      <c r="E32" s="236">
        <f t="shared" si="1"/>
        <v>13</v>
      </c>
      <c r="F32" s="41"/>
      <c r="G32" s="41"/>
      <c r="H32" s="30" t="s">
        <v>40</v>
      </c>
      <c r="I32" s="224" t="str">
        <f>B34</f>
        <v>Julie DECHAMPS</v>
      </c>
      <c r="J32" s="224" t="str">
        <f t="shared" ref="J32:L32" si="16">C34</f>
        <v>N3</v>
      </c>
      <c r="K32" s="247">
        <f t="shared" si="16"/>
        <v>0.11</v>
      </c>
      <c r="L32" s="242">
        <f t="shared" si="16"/>
        <v>13</v>
      </c>
      <c r="M32" s="41"/>
      <c r="N32" s="39"/>
      <c r="O32" s="39"/>
      <c r="P32" s="200"/>
      <c r="Q32" s="41"/>
      <c r="R32" s="41"/>
      <c r="S32" s="200"/>
      <c r="T32" s="204"/>
      <c r="U32" s="200"/>
      <c r="V32" s="200"/>
      <c r="W32" s="205"/>
    </row>
    <row r="33" spans="1:23" x14ac:dyDescent="0.2">
      <c r="A33" s="233">
        <v>28</v>
      </c>
      <c r="B33" s="296" t="s">
        <v>222</v>
      </c>
      <c r="C33" s="297" t="s">
        <v>197</v>
      </c>
      <c r="D33" s="299">
        <v>0.3</v>
      </c>
      <c r="E33" s="236">
        <f t="shared" si="1"/>
        <v>13</v>
      </c>
      <c r="F33" s="41"/>
      <c r="G33" s="41"/>
      <c r="H33" s="57"/>
      <c r="I33" s="39"/>
      <c r="J33" s="39"/>
      <c r="K33" s="83"/>
      <c r="L33" s="39"/>
      <c r="M33" s="41"/>
      <c r="N33" s="39"/>
      <c r="O33" s="39"/>
      <c r="P33" s="200"/>
      <c r="Q33" s="41"/>
      <c r="R33" s="41"/>
      <c r="S33" s="200"/>
      <c r="T33" s="204"/>
      <c r="U33" s="200"/>
      <c r="V33" s="200"/>
      <c r="W33" s="205"/>
    </row>
    <row r="34" spans="1:23" ht="13.5" thickBot="1" x14ac:dyDescent="0.25">
      <c r="A34" s="233">
        <v>29</v>
      </c>
      <c r="B34" s="296" t="s">
        <v>214</v>
      </c>
      <c r="C34" s="297" t="s">
        <v>197</v>
      </c>
      <c r="D34" s="298">
        <v>0.11</v>
      </c>
      <c r="E34" s="236">
        <f t="shared" si="1"/>
        <v>13</v>
      </c>
      <c r="F34" s="39"/>
      <c r="G34" s="41"/>
      <c r="H34" s="41"/>
      <c r="I34" s="41"/>
      <c r="J34" s="39"/>
      <c r="K34" s="41"/>
      <c r="L34" s="41"/>
      <c r="M34" s="41"/>
      <c r="N34" s="39"/>
      <c r="O34" s="39"/>
      <c r="P34" s="200"/>
      <c r="Q34" s="41"/>
      <c r="R34" s="41"/>
      <c r="S34" s="200"/>
      <c r="T34" s="204"/>
      <c r="U34" s="200"/>
      <c r="V34" s="200"/>
      <c r="W34" s="205"/>
    </row>
    <row r="35" spans="1:23" x14ac:dyDescent="0.2">
      <c r="A35" s="233">
        <v>30</v>
      </c>
      <c r="B35" s="296" t="s">
        <v>224</v>
      </c>
      <c r="C35" s="297" t="s">
        <v>198</v>
      </c>
      <c r="D35" s="298">
        <v>0.18</v>
      </c>
      <c r="E35" s="236">
        <f t="shared" si="1"/>
        <v>11</v>
      </c>
      <c r="F35" s="39"/>
      <c r="G35" s="39"/>
      <c r="H35" s="466" t="s">
        <v>23</v>
      </c>
      <c r="I35" s="467"/>
      <c r="J35" s="467"/>
      <c r="K35" s="467"/>
      <c r="L35" s="468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2">
      <c r="A36" s="233">
        <v>31</v>
      </c>
      <c r="B36" s="296" t="s">
        <v>223</v>
      </c>
      <c r="C36" s="297" t="s">
        <v>198</v>
      </c>
      <c r="D36" s="299">
        <v>0.17</v>
      </c>
      <c r="E36" s="236">
        <f t="shared" si="1"/>
        <v>11</v>
      </c>
      <c r="F36" s="41"/>
      <c r="G36" s="41"/>
      <c r="H36" s="238"/>
      <c r="I36" s="216" t="s">
        <v>149</v>
      </c>
      <c r="J36" s="475" t="s">
        <v>150</v>
      </c>
      <c r="K36" s="476"/>
      <c r="L36" s="239" t="s">
        <v>98</v>
      </c>
      <c r="M36" s="41"/>
      <c r="N36" s="39"/>
      <c r="O36" s="39"/>
      <c r="P36" s="200"/>
      <c r="Q36" s="41"/>
      <c r="R36" s="41"/>
      <c r="S36" s="200"/>
      <c r="T36" s="204"/>
      <c r="U36" s="200"/>
      <c r="V36" s="200"/>
      <c r="W36" s="205"/>
    </row>
    <row r="37" spans="1:23" ht="13.5" thickBot="1" x14ac:dyDescent="0.25">
      <c r="A37" s="234">
        <v>32</v>
      </c>
      <c r="B37" s="300" t="s">
        <v>225</v>
      </c>
      <c r="C37" s="461" t="s">
        <v>198</v>
      </c>
      <c r="D37" s="301">
        <v>0.16</v>
      </c>
      <c r="E37" s="237">
        <f t="shared" si="1"/>
        <v>11</v>
      </c>
      <c r="F37" s="39"/>
      <c r="G37" s="41"/>
      <c r="H37" s="29" t="s">
        <v>41</v>
      </c>
      <c r="I37" s="46" t="str">
        <f>B10</f>
        <v>Christophe LALLEMAND</v>
      </c>
      <c r="J37" s="46" t="str">
        <f t="shared" ref="J37:L37" si="17">C10</f>
        <v>N1</v>
      </c>
      <c r="K37" s="176">
        <f t="shared" si="17"/>
        <v>0.72</v>
      </c>
      <c r="L37" s="240">
        <f t="shared" si="17"/>
        <v>19</v>
      </c>
      <c r="M37" s="41"/>
      <c r="N37" s="39"/>
      <c r="O37" s="39"/>
      <c r="P37" s="200"/>
      <c r="Q37" s="41"/>
      <c r="R37" s="41"/>
      <c r="S37" s="200"/>
      <c r="T37" s="204"/>
      <c r="U37" s="200"/>
      <c r="V37" s="200"/>
      <c r="W37" s="205"/>
    </row>
    <row r="38" spans="1:23" ht="13.5" thickBot="1" x14ac:dyDescent="0.25">
      <c r="A38" s="39"/>
      <c r="B38" s="458" t="s">
        <v>100</v>
      </c>
      <c r="C38" s="459" t="str">
        <f>IF(COUNTBLANK(Inscriptions!B6:B37)&gt;1,"","X")</f>
        <v>X</v>
      </c>
      <c r="D38" s="199"/>
      <c r="E38" s="41"/>
      <c r="F38" s="41"/>
      <c r="G38" s="39"/>
      <c r="H38" s="29" t="s">
        <v>42</v>
      </c>
      <c r="I38" s="47" t="str">
        <f>B17</f>
        <v>Philippe CABANES</v>
      </c>
      <c r="J38" s="47" t="str">
        <f t="shared" ref="J38:L38" si="18">C17</f>
        <v>N2</v>
      </c>
      <c r="K38" s="61">
        <f t="shared" si="18"/>
        <v>0.53700000000000003</v>
      </c>
      <c r="L38" s="236">
        <f t="shared" si="18"/>
        <v>16</v>
      </c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ht="13.5" thickBot="1" x14ac:dyDescent="0.25">
      <c r="A39" s="39"/>
      <c r="B39" s="57"/>
      <c r="C39" s="40"/>
      <c r="D39" s="199"/>
      <c r="E39" s="41"/>
      <c r="F39" s="41"/>
      <c r="G39" s="39"/>
      <c r="H39" s="29" t="s">
        <v>43</v>
      </c>
      <c r="I39" s="47" t="str">
        <f>B26</f>
        <v>Danny D'HONDT</v>
      </c>
      <c r="J39" s="47" t="str">
        <f t="shared" ref="J39:L39" si="19">C26</f>
        <v>N3</v>
      </c>
      <c r="K39" s="61">
        <f t="shared" si="19"/>
        <v>0.49299999999999999</v>
      </c>
      <c r="L39" s="236">
        <f t="shared" si="19"/>
        <v>13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3.5" thickBot="1" x14ac:dyDescent="0.25">
      <c r="A40" s="39"/>
      <c r="B40" s="430" t="s">
        <v>163</v>
      </c>
      <c r="C40" s="444" t="s">
        <v>180</v>
      </c>
      <c r="D40" s="445" t="s">
        <v>98</v>
      </c>
      <c r="E40" s="41"/>
      <c r="F40" s="41"/>
      <c r="G40" s="41"/>
      <c r="H40" s="30" t="s">
        <v>44</v>
      </c>
      <c r="I40" s="224" t="str">
        <f>B33</f>
        <v>Yves PASTEEL</v>
      </c>
      <c r="J40" s="224" t="str">
        <f t="shared" ref="J40:L40" si="20">C33</f>
        <v>N3</v>
      </c>
      <c r="K40" s="247">
        <f t="shared" si="20"/>
        <v>0.3</v>
      </c>
      <c r="L40" s="242">
        <f t="shared" si="20"/>
        <v>13</v>
      </c>
      <c r="M40" s="41"/>
      <c r="N40" s="39"/>
      <c r="O40" s="39"/>
      <c r="P40" s="200"/>
      <c r="Q40" s="41"/>
      <c r="R40" s="41"/>
      <c r="S40" s="200"/>
      <c r="T40" s="204"/>
      <c r="U40" s="200"/>
      <c r="V40" s="200"/>
      <c r="W40" s="205"/>
    </row>
    <row r="41" spans="1:23" x14ac:dyDescent="0.2">
      <c r="B41" s="294" t="s">
        <v>193</v>
      </c>
      <c r="C41" s="429"/>
      <c r="D41" s="294">
        <v>25</v>
      </c>
      <c r="H41" s="57"/>
      <c r="I41" s="39"/>
      <c r="J41" s="39"/>
      <c r="K41" s="83"/>
      <c r="L41" s="39"/>
      <c r="N41" s="39"/>
    </row>
    <row r="42" spans="1:23" ht="13.5" thickBot="1" x14ac:dyDescent="0.25">
      <c r="B42" s="294" t="s">
        <v>194</v>
      </c>
      <c r="C42" s="429"/>
      <c r="D42" s="294">
        <v>22</v>
      </c>
      <c r="F42" s="152"/>
    </row>
    <row r="43" spans="1:23" x14ac:dyDescent="0.2">
      <c r="B43" s="294" t="s">
        <v>195</v>
      </c>
      <c r="C43" s="429"/>
      <c r="D43" s="294">
        <v>19</v>
      </c>
      <c r="H43" s="466" t="s">
        <v>24</v>
      </c>
      <c r="I43" s="467"/>
      <c r="J43" s="467"/>
      <c r="K43" s="467"/>
      <c r="L43" s="468"/>
    </row>
    <row r="44" spans="1:23" x14ac:dyDescent="0.2">
      <c r="B44" s="294" t="s">
        <v>196</v>
      </c>
      <c r="C44" s="429"/>
      <c r="D44" s="294">
        <v>16</v>
      </c>
      <c r="H44" s="238"/>
      <c r="I44" s="216" t="s">
        <v>149</v>
      </c>
      <c r="J44" s="475" t="s">
        <v>150</v>
      </c>
      <c r="K44" s="476"/>
      <c r="L44" s="239" t="s">
        <v>98</v>
      </c>
    </row>
    <row r="45" spans="1:23" x14ac:dyDescent="0.2">
      <c r="B45" s="294" t="s">
        <v>197</v>
      </c>
      <c r="C45" s="429"/>
      <c r="D45" s="294">
        <v>13</v>
      </c>
      <c r="H45" s="29" t="s">
        <v>45</v>
      </c>
      <c r="I45" s="46" t="str">
        <f>B11</f>
        <v>Fréderic PAPILLON</v>
      </c>
      <c r="J45" s="46" t="str">
        <f t="shared" ref="J45:L45" si="21">C11</f>
        <v>N1</v>
      </c>
      <c r="K45" s="176">
        <f t="shared" si="21"/>
        <v>0.71299999999999997</v>
      </c>
      <c r="L45" s="240">
        <f t="shared" si="21"/>
        <v>19</v>
      </c>
    </row>
    <row r="46" spans="1:23" x14ac:dyDescent="0.2">
      <c r="B46" s="294" t="s">
        <v>198</v>
      </c>
      <c r="C46" s="429"/>
      <c r="D46" s="294">
        <v>11</v>
      </c>
      <c r="H46" s="29" t="s">
        <v>48</v>
      </c>
      <c r="I46" s="47" t="str">
        <f>B16</f>
        <v>David STAELENS</v>
      </c>
      <c r="J46" s="47" t="str">
        <f t="shared" ref="J46:L46" si="22">C16</f>
        <v>N3</v>
      </c>
      <c r="K46" s="61">
        <f t="shared" si="22"/>
        <v>0.53800000000000003</v>
      </c>
      <c r="L46" s="236">
        <f t="shared" si="22"/>
        <v>13</v>
      </c>
    </row>
    <row r="47" spans="1:23" x14ac:dyDescent="0.2">
      <c r="B47" s="296"/>
      <c r="C47" s="429"/>
      <c r="D47" s="447"/>
      <c r="H47" s="29" t="s">
        <v>46</v>
      </c>
      <c r="I47" s="47" t="str">
        <f>B27</f>
        <v>Joel MASSON</v>
      </c>
      <c r="J47" s="47" t="str">
        <f t="shared" ref="J47:L47" si="23">C27</f>
        <v>N3</v>
      </c>
      <c r="K47" s="61">
        <f t="shared" si="23"/>
        <v>0.44900000000000001</v>
      </c>
      <c r="L47" s="236">
        <f t="shared" si="23"/>
        <v>13</v>
      </c>
    </row>
    <row r="48" spans="1:23" ht="13.5" thickBot="1" x14ac:dyDescent="0.25">
      <c r="B48" s="296"/>
      <c r="C48" s="429"/>
      <c r="D48" s="446"/>
      <c r="H48" s="30" t="s">
        <v>47</v>
      </c>
      <c r="I48" s="224" t="str">
        <f>B32</f>
        <v>Pierre SPINNOY</v>
      </c>
      <c r="J48" s="224" t="str">
        <f t="shared" ref="J48:L48" si="24">C32</f>
        <v>N3</v>
      </c>
      <c r="K48" s="247">
        <f t="shared" si="24"/>
        <v>0.35</v>
      </c>
      <c r="L48" s="242">
        <f t="shared" si="24"/>
        <v>13</v>
      </c>
    </row>
    <row r="49" spans="1:12" x14ac:dyDescent="0.2">
      <c r="B49" s="296"/>
      <c r="C49" s="429"/>
      <c r="D49" s="446"/>
      <c r="H49" s="57"/>
      <c r="I49" s="39"/>
      <c r="J49" s="39"/>
      <c r="K49" s="83"/>
      <c r="L49" s="39"/>
    </row>
    <row r="50" spans="1:12" ht="13.5" thickBot="1" x14ac:dyDescent="0.25">
      <c r="B50" s="300"/>
      <c r="C50" s="448"/>
      <c r="D50" s="449"/>
    </row>
    <row r="51" spans="1:12" x14ac:dyDescent="0.2">
      <c r="H51" s="466" t="s">
        <v>107</v>
      </c>
      <c r="I51" s="467"/>
      <c r="J51" s="467"/>
      <c r="K51" s="467"/>
      <c r="L51" s="468"/>
    </row>
    <row r="52" spans="1:12" x14ac:dyDescent="0.2">
      <c r="B52" s="477" t="s">
        <v>164</v>
      </c>
      <c r="C52" s="477"/>
      <c r="H52" s="238"/>
      <c r="I52" s="216" t="s">
        <v>149</v>
      </c>
      <c r="J52" s="475" t="s">
        <v>150</v>
      </c>
      <c r="K52" s="476"/>
      <c r="L52" s="239" t="s">
        <v>98</v>
      </c>
    </row>
    <row r="53" spans="1:12" x14ac:dyDescent="0.2">
      <c r="B53" s="478" t="s">
        <v>183</v>
      </c>
      <c r="C53" s="478"/>
      <c r="H53" s="29" t="s">
        <v>108</v>
      </c>
      <c r="I53" s="46" t="str">
        <f>B12</f>
        <v>Kjell PAUWELS</v>
      </c>
      <c r="J53" s="46" t="str">
        <f t="shared" ref="J53:L53" si="25">C12</f>
        <v>N1</v>
      </c>
      <c r="K53" s="176">
        <f t="shared" si="25"/>
        <v>0.60099999999999998</v>
      </c>
      <c r="L53" s="240">
        <f t="shared" si="25"/>
        <v>19</v>
      </c>
    </row>
    <row r="54" spans="1:12" x14ac:dyDescent="0.2">
      <c r="H54" s="29" t="s">
        <v>109</v>
      </c>
      <c r="I54" s="47" t="str">
        <f>B15</f>
        <v>Patrick GHYSSELS</v>
      </c>
      <c r="J54" s="47" t="str">
        <f t="shared" ref="J54:L54" si="26">C15</f>
        <v>N2</v>
      </c>
      <c r="K54" s="61">
        <v>0.54</v>
      </c>
      <c r="L54" s="236">
        <f t="shared" si="26"/>
        <v>16</v>
      </c>
    </row>
    <row r="55" spans="1:12" x14ac:dyDescent="0.2">
      <c r="H55" s="29" t="s">
        <v>110</v>
      </c>
      <c r="I55" s="47" t="str">
        <f>B28</f>
        <v>Michel MERLE</v>
      </c>
      <c r="J55" s="47" t="str">
        <f t="shared" ref="J55:L55" si="27">C28</f>
        <v>N3</v>
      </c>
      <c r="K55" s="61">
        <f t="shared" si="27"/>
        <v>0.41299999999999998</v>
      </c>
      <c r="L55" s="236">
        <f t="shared" si="27"/>
        <v>13</v>
      </c>
    </row>
    <row r="56" spans="1:12" ht="13.5" thickBot="1" x14ac:dyDescent="0.25">
      <c r="H56" s="30" t="s">
        <v>111</v>
      </c>
      <c r="I56" s="224" t="str">
        <f>B31</f>
        <v>Bart REINDERS</v>
      </c>
      <c r="J56" s="224" t="str">
        <f t="shared" ref="J56:L56" si="28">C31</f>
        <v>N3</v>
      </c>
      <c r="K56" s="247">
        <f t="shared" si="28"/>
        <v>0.35</v>
      </c>
      <c r="L56" s="242">
        <f t="shared" si="28"/>
        <v>13</v>
      </c>
    </row>
    <row r="57" spans="1:12" ht="12.75" customHeight="1" thickBot="1" x14ac:dyDescent="0.25">
      <c r="H57" s="57"/>
      <c r="I57" s="39"/>
      <c r="J57" s="39"/>
      <c r="K57" s="83"/>
      <c r="L57" s="39"/>
    </row>
    <row r="58" spans="1:12" ht="12.75" customHeight="1" thickBot="1" x14ac:dyDescent="0.25">
      <c r="B58" s="440" t="s">
        <v>192</v>
      </c>
    </row>
    <row r="59" spans="1:12" x14ac:dyDescent="0.2">
      <c r="B59" s="469" t="s">
        <v>97</v>
      </c>
      <c r="C59" s="463" t="s">
        <v>181</v>
      </c>
      <c r="D59" s="479" t="s">
        <v>182</v>
      </c>
      <c r="E59" s="207"/>
      <c r="H59" s="466" t="s">
        <v>165</v>
      </c>
      <c r="I59" s="467"/>
      <c r="J59" s="467"/>
      <c r="K59" s="467"/>
      <c r="L59" s="468"/>
    </row>
    <row r="60" spans="1:12" x14ac:dyDescent="0.2">
      <c r="B60" s="470"/>
      <c r="C60" s="464"/>
      <c r="D60" s="472"/>
      <c r="E60" s="207"/>
      <c r="H60" s="238"/>
      <c r="I60" s="216" t="s">
        <v>149</v>
      </c>
      <c r="J60" s="475" t="s">
        <v>150</v>
      </c>
      <c r="K60" s="476"/>
      <c r="L60" s="239" t="s">
        <v>98</v>
      </c>
    </row>
    <row r="61" spans="1:12" ht="13.5" thickBot="1" x14ac:dyDescent="0.25">
      <c r="B61" s="470"/>
      <c r="C61" s="465"/>
      <c r="D61" s="473"/>
      <c r="E61" s="207"/>
      <c r="H61" s="29" t="s">
        <v>159</v>
      </c>
      <c r="I61" s="46" t="str">
        <f>B13</f>
        <v>Christian LETEN</v>
      </c>
      <c r="J61" s="46" t="str">
        <f t="shared" ref="J61:L61" si="29">C13</f>
        <v>N2</v>
      </c>
      <c r="K61" s="176">
        <f t="shared" si="29"/>
        <v>0.6</v>
      </c>
      <c r="L61" s="240">
        <f t="shared" si="29"/>
        <v>16</v>
      </c>
    </row>
    <row r="62" spans="1:12" x14ac:dyDescent="0.2">
      <c r="A62" s="441">
        <v>1</v>
      </c>
      <c r="B62" s="450"/>
      <c r="C62" s="451"/>
      <c r="D62" s="452"/>
      <c r="E62" s="41"/>
      <c r="H62" s="29" t="s">
        <v>160</v>
      </c>
      <c r="I62" s="47" t="str">
        <f>B14</f>
        <v>Christian BLEU</v>
      </c>
      <c r="J62" s="47" t="str">
        <f t="shared" ref="J62:L62" si="30">C14</f>
        <v>N2</v>
      </c>
      <c r="K62" s="61">
        <f t="shared" si="30"/>
        <v>0.57599999999999996</v>
      </c>
      <c r="L62" s="236">
        <f t="shared" si="30"/>
        <v>16</v>
      </c>
    </row>
    <row r="63" spans="1:12" x14ac:dyDescent="0.2">
      <c r="A63" s="442">
        <v>2</v>
      </c>
      <c r="B63" s="453"/>
      <c r="C63" s="37"/>
      <c r="D63" s="454"/>
      <c r="E63" s="41"/>
      <c r="H63" s="29" t="s">
        <v>161</v>
      </c>
      <c r="I63" s="47" t="str">
        <f>B29</f>
        <v>Pierre DUSSAULE</v>
      </c>
      <c r="J63" s="47" t="str">
        <f t="shared" ref="J63:L63" si="31">C29</f>
        <v>N3</v>
      </c>
      <c r="K63" s="61">
        <f t="shared" si="31"/>
        <v>0.377</v>
      </c>
      <c r="L63" s="236">
        <f t="shared" si="31"/>
        <v>13</v>
      </c>
    </row>
    <row r="64" spans="1:12" ht="13.5" thickBot="1" x14ac:dyDescent="0.25">
      <c r="A64" s="442">
        <v>3</v>
      </c>
      <c r="B64" s="453"/>
      <c r="C64" s="37"/>
      <c r="D64" s="455"/>
      <c r="E64" s="41"/>
      <c r="H64" s="30" t="s">
        <v>162</v>
      </c>
      <c r="I64" s="224" t="str">
        <f>B30</f>
        <v>Claude DARAKDJIAN</v>
      </c>
      <c r="J64" s="224" t="str">
        <f t="shared" ref="J64:L64" si="32">C30</f>
        <v>N3</v>
      </c>
      <c r="K64" s="247">
        <f t="shared" si="32"/>
        <v>0.35399999999999998</v>
      </c>
      <c r="L64" s="242">
        <f t="shared" si="32"/>
        <v>13</v>
      </c>
    </row>
    <row r="65" spans="1:5" x14ac:dyDescent="0.2">
      <c r="A65" s="442">
        <v>4</v>
      </c>
      <c r="B65" s="453"/>
      <c r="C65" s="46"/>
      <c r="D65" s="455"/>
      <c r="E65" s="41"/>
    </row>
    <row r="66" spans="1:5" x14ac:dyDescent="0.2">
      <c r="A66" s="442">
        <v>5</v>
      </c>
      <c r="B66" s="453"/>
      <c r="C66" s="37"/>
      <c r="D66" s="455"/>
      <c r="E66" s="41"/>
    </row>
    <row r="67" spans="1:5" x14ac:dyDescent="0.2">
      <c r="A67" s="442">
        <v>6</v>
      </c>
      <c r="B67" s="453"/>
      <c r="C67" s="37"/>
      <c r="D67" s="455"/>
      <c r="E67" s="41"/>
    </row>
    <row r="68" spans="1:5" x14ac:dyDescent="0.2">
      <c r="A68" s="442">
        <v>7</v>
      </c>
      <c r="B68" s="453"/>
      <c r="C68" s="37"/>
      <c r="D68" s="455"/>
      <c r="E68" s="41"/>
    </row>
    <row r="69" spans="1:5" ht="13.5" thickBot="1" x14ac:dyDescent="0.25">
      <c r="A69" s="443">
        <v>8</v>
      </c>
      <c r="B69" s="456"/>
      <c r="C69" s="63"/>
      <c r="D69" s="457"/>
      <c r="E69" s="41"/>
    </row>
    <row r="91" spans="2:2" x14ac:dyDescent="0.2">
      <c r="B91" s="203"/>
    </row>
  </sheetData>
  <sortState xmlns:xlrd2="http://schemas.microsoft.com/office/spreadsheetml/2017/richdata2" ref="B6:E37">
    <sortCondition descending="1" ref="E6:E37"/>
    <sortCondition descending="1" ref="D6:D37"/>
  </sortState>
  <mergeCells count="26">
    <mergeCell ref="B52:C52"/>
    <mergeCell ref="H59:L59"/>
    <mergeCell ref="J60:K60"/>
    <mergeCell ref="J36:K36"/>
    <mergeCell ref="J44:K44"/>
    <mergeCell ref="J52:K52"/>
    <mergeCell ref="H51:L51"/>
    <mergeCell ref="H43:L43"/>
    <mergeCell ref="B53:C53"/>
    <mergeCell ref="B59:B61"/>
    <mergeCell ref="C59:C61"/>
    <mergeCell ref="D59:D61"/>
    <mergeCell ref="G1:M1"/>
    <mergeCell ref="J4:K4"/>
    <mergeCell ref="J12:K12"/>
    <mergeCell ref="J20:K20"/>
    <mergeCell ref="J28:K28"/>
    <mergeCell ref="H11:L11"/>
    <mergeCell ref="C3:C5"/>
    <mergeCell ref="H3:L3"/>
    <mergeCell ref="B3:B5"/>
    <mergeCell ref="H35:L35"/>
    <mergeCell ref="H27:L27"/>
    <mergeCell ref="H19:L19"/>
    <mergeCell ref="D3:D5"/>
    <mergeCell ref="E3:E5"/>
  </mergeCells>
  <pageMargins left="0.7" right="0.7" top="0.75" bottom="0.75" header="0.3" footer="0.3"/>
  <pageSetup paperSize="9" orientation="portrait" horizontalDpi="360" verticalDpi="360" r:id="rId1"/>
  <headerFooter>
    <oddFooter>&amp;C_x000D_&amp;1#&amp;"Aptos"&amp;10&amp;K13A10E S2 - Restricted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Button 2">
              <controlPr defaultSize="0" print="0" autoFill="0" autoLine="0" autoPict="0" macro="[0]!macro13">
                <anchor moveWithCells="1" sizeWithCells="1">
                  <from>
                    <xdr:col>4</xdr:col>
                    <xdr:colOff>76200</xdr:colOff>
                    <xdr:row>40</xdr:row>
                    <xdr:rowOff>57150</xdr:rowOff>
                  </from>
                  <to>
                    <xdr:col>4</xdr:col>
                    <xdr:colOff>1123950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B1:Y51"/>
  <sheetViews>
    <sheetView showGridLines="0" tabSelected="1" zoomScaleNormal="100" workbookViewId="0">
      <selection activeCell="E33" sqref="E33"/>
    </sheetView>
  </sheetViews>
  <sheetFormatPr defaultColWidth="11.42578125" defaultRowHeight="12.75" x14ac:dyDescent="0.2"/>
  <cols>
    <col min="1" max="1" width="1.7109375" customWidth="1"/>
    <col min="2" max="2" width="28.7109375" customWidth="1"/>
    <col min="3" max="3" width="3" customWidth="1"/>
    <col min="4" max="8" width="4.7109375" customWidth="1"/>
    <col min="9" max="9" width="28.7109375" customWidth="1"/>
    <col min="10" max="10" width="3" customWidth="1"/>
    <col min="11" max="14" width="4.7109375" customWidth="1"/>
    <col min="15" max="15" width="28.7109375" customWidth="1"/>
    <col min="16" max="16" width="3" customWidth="1"/>
    <col min="17" max="20" width="4.7109375" customWidth="1"/>
    <col min="21" max="21" width="28.7109375" customWidth="1"/>
    <col min="22" max="22" width="3" customWidth="1"/>
    <col min="23" max="25" width="4.7109375" customWidth="1"/>
    <col min="26" max="26" width="1.7109375" customWidth="1"/>
  </cols>
  <sheetData>
    <row r="1" spans="2:25" s="65" customFormat="1" ht="24.75" customHeight="1" x14ac:dyDescent="0.2">
      <c r="B1" s="540" t="s">
        <v>189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</row>
    <row r="2" spans="2:25" ht="15.95" customHeight="1" x14ac:dyDescent="0.2">
      <c r="B2" s="520" t="s">
        <v>49</v>
      </c>
      <c r="C2" s="522" t="s">
        <v>54</v>
      </c>
      <c r="D2" s="522" t="s">
        <v>55</v>
      </c>
      <c r="E2" s="522" t="s">
        <v>56</v>
      </c>
      <c r="F2" s="522" t="s">
        <v>57</v>
      </c>
      <c r="G2" s="521"/>
    </row>
    <row r="3" spans="2:25" ht="15.95" customHeight="1" x14ac:dyDescent="0.2">
      <c r="B3" s="520"/>
      <c r="C3" s="522"/>
      <c r="D3" s="522"/>
      <c r="E3" s="522"/>
      <c r="F3" s="522"/>
      <c r="G3" s="521"/>
      <c r="H3" s="50"/>
      <c r="I3" s="520" t="s">
        <v>50</v>
      </c>
      <c r="J3" s="522" t="s">
        <v>54</v>
      </c>
      <c r="K3" s="522" t="s">
        <v>55</v>
      </c>
      <c r="L3" s="522" t="s">
        <v>56</v>
      </c>
      <c r="M3" s="522" t="s">
        <v>57</v>
      </c>
      <c r="N3" s="50"/>
      <c r="P3" s="50"/>
      <c r="Q3" s="50"/>
      <c r="R3" s="50"/>
      <c r="S3" s="50"/>
      <c r="T3" s="50"/>
      <c r="V3" s="49"/>
      <c r="W3" s="49"/>
    </row>
    <row r="4" spans="2:25" ht="15.95" customHeight="1" x14ac:dyDescent="0.2">
      <c r="I4" s="520"/>
      <c r="J4" s="522"/>
      <c r="K4" s="522"/>
      <c r="L4" s="522"/>
      <c r="M4" s="522"/>
    </row>
    <row r="5" spans="2:25" ht="15.95" customHeight="1" x14ac:dyDescent="0.2">
      <c r="B5" s="165" t="str">
        <f>IF(' '!M35="","",' '!M3)</f>
        <v>Thibault MASSON</v>
      </c>
      <c r="C5" s="51">
        <v>2</v>
      </c>
      <c r="D5" s="51">
        <v>0</v>
      </c>
      <c r="E5" s="51">
        <v>1E-4</v>
      </c>
      <c r="F5" s="51">
        <v>0</v>
      </c>
      <c r="O5" s="527" t="s">
        <v>51</v>
      </c>
      <c r="P5" s="522" t="s">
        <v>54</v>
      </c>
      <c r="Q5" s="522" t="s">
        <v>55</v>
      </c>
      <c r="R5" s="522" t="s">
        <v>56</v>
      </c>
      <c r="S5" s="522" t="s">
        <v>57</v>
      </c>
    </row>
    <row r="6" spans="2:25" ht="8.1" customHeight="1" x14ac:dyDescent="0.2">
      <c r="B6" s="141"/>
      <c r="C6" s="52"/>
      <c r="D6" s="173">
        <v>1</v>
      </c>
      <c r="E6" s="52"/>
      <c r="F6" s="52"/>
      <c r="G6" s="518"/>
      <c r="H6" s="519"/>
      <c r="I6" s="525" t="str">
        <f>IF(AND(C5="",C8=""),"",IF(C5=2,B5,B8))</f>
        <v>Thibault MASSON</v>
      </c>
      <c r="J6" s="523">
        <v>0</v>
      </c>
      <c r="K6" s="523">
        <v>12</v>
      </c>
      <c r="L6" s="523">
        <v>50</v>
      </c>
      <c r="M6" s="523">
        <v>2</v>
      </c>
      <c r="O6" s="528"/>
      <c r="P6" s="522"/>
      <c r="Q6" s="522"/>
      <c r="R6" s="522"/>
      <c r="S6" s="522"/>
    </row>
    <row r="7" spans="2:25" ht="8.1" customHeight="1" x14ac:dyDescent="0.2">
      <c r="B7" s="141"/>
      <c r="C7" s="52"/>
      <c r="D7" s="52"/>
      <c r="E7" s="52"/>
      <c r="F7" s="52"/>
      <c r="G7" s="516"/>
      <c r="H7" s="517"/>
      <c r="I7" s="526"/>
      <c r="J7" s="523"/>
      <c r="K7" s="523"/>
      <c r="L7" s="523"/>
      <c r="M7" s="523"/>
      <c r="O7" s="529"/>
      <c r="P7" s="522"/>
      <c r="Q7" s="522"/>
      <c r="R7" s="522"/>
      <c r="S7" s="522"/>
    </row>
    <row r="8" spans="2:25" ht="15.95" customHeight="1" x14ac:dyDescent="0.2">
      <c r="B8" s="165" t="str">
        <f>IF(' '!M35="","",' '!M18)</f>
        <v>Pascal CORNIL</v>
      </c>
      <c r="C8" s="51">
        <v>0</v>
      </c>
      <c r="D8" s="51">
        <v>0</v>
      </c>
      <c r="E8" s="51">
        <v>1E-4</v>
      </c>
      <c r="F8" s="51">
        <v>0</v>
      </c>
      <c r="I8" s="166"/>
      <c r="K8" s="174">
        <v>1</v>
      </c>
      <c r="N8" s="524"/>
    </row>
    <row r="9" spans="2:25" ht="8.1" customHeight="1" x14ac:dyDescent="0.2">
      <c r="B9" s="141"/>
      <c r="C9" s="52"/>
      <c r="D9" s="173">
        <v>1</v>
      </c>
      <c r="E9" s="52"/>
      <c r="F9" s="52"/>
      <c r="I9" s="166"/>
      <c r="N9" s="524"/>
      <c r="O9" s="525" t="str">
        <f>IF(AND(J6="",J12=""),"",IF(J6=2,I6,I12))</f>
        <v>Dominique FERIOL</v>
      </c>
      <c r="P9" s="523">
        <v>0</v>
      </c>
      <c r="Q9" s="523">
        <v>15</v>
      </c>
      <c r="R9" s="523">
        <v>26</v>
      </c>
      <c r="S9" s="523">
        <v>3</v>
      </c>
    </row>
    <row r="10" spans="2:25" ht="8.1" customHeight="1" x14ac:dyDescent="0.2">
      <c r="B10" s="141"/>
      <c r="C10" s="52"/>
      <c r="D10" s="52"/>
      <c r="E10" s="52"/>
      <c r="F10" s="52"/>
      <c r="I10" s="166"/>
      <c r="N10" s="537"/>
      <c r="O10" s="526"/>
      <c r="P10" s="523"/>
      <c r="Q10" s="523"/>
      <c r="R10" s="523"/>
      <c r="S10" s="523"/>
    </row>
    <row r="11" spans="2:25" ht="15.95" customHeight="1" x14ac:dyDescent="0.2">
      <c r="B11" s="165" t="str">
        <f>IF(' '!M35="","",' '!M10)</f>
        <v>Patrick GHYSSELS</v>
      </c>
      <c r="C11" s="51">
        <v>0</v>
      </c>
      <c r="D11" s="51">
        <v>14</v>
      </c>
      <c r="E11" s="51">
        <v>45</v>
      </c>
      <c r="F11" s="51">
        <v>3</v>
      </c>
      <c r="I11" s="166"/>
      <c r="N11" s="537"/>
      <c r="O11" s="166"/>
      <c r="Q11" s="174">
        <v>1</v>
      </c>
      <c r="T11" s="518"/>
      <c r="U11" s="520" t="s">
        <v>52</v>
      </c>
      <c r="V11" s="522" t="s">
        <v>54</v>
      </c>
      <c r="W11" s="522" t="s">
        <v>55</v>
      </c>
      <c r="X11" s="522" t="s">
        <v>56</v>
      </c>
      <c r="Y11" s="522" t="s">
        <v>57</v>
      </c>
    </row>
    <row r="12" spans="2:25" ht="8.1" customHeight="1" x14ac:dyDescent="0.2">
      <c r="B12" s="141"/>
      <c r="C12" s="52"/>
      <c r="D12" s="173">
        <v>1</v>
      </c>
      <c r="E12" s="52"/>
      <c r="F12" s="52"/>
      <c r="G12" s="518"/>
      <c r="H12" s="519"/>
      <c r="I12" s="525" t="str">
        <f>IF(AND(C11="",C14=""),"",IF(C11=2,B11,B14))</f>
        <v>Dominique FERIOL</v>
      </c>
      <c r="J12" s="523">
        <v>2</v>
      </c>
      <c r="K12" s="523">
        <v>16</v>
      </c>
      <c r="L12" s="523">
        <v>50</v>
      </c>
      <c r="M12" s="523">
        <v>3</v>
      </c>
      <c r="O12" s="166"/>
      <c r="T12" s="518"/>
      <c r="U12" s="520"/>
      <c r="V12" s="522"/>
      <c r="W12" s="522"/>
      <c r="X12" s="522"/>
      <c r="Y12" s="522"/>
    </row>
    <row r="13" spans="2:25" ht="8.1" customHeight="1" x14ac:dyDescent="0.2">
      <c r="B13" s="141"/>
      <c r="C13" s="52"/>
      <c r="D13" s="52"/>
      <c r="E13" s="52"/>
      <c r="F13" s="52"/>
      <c r="G13" s="516"/>
      <c r="H13" s="517"/>
      <c r="I13" s="526"/>
      <c r="J13" s="523"/>
      <c r="K13" s="523"/>
      <c r="L13" s="523"/>
      <c r="M13" s="523"/>
      <c r="O13" s="166"/>
      <c r="T13" s="518"/>
      <c r="U13" s="520"/>
      <c r="V13" s="522"/>
      <c r="W13" s="522"/>
      <c r="X13" s="522"/>
      <c r="Y13" s="522"/>
    </row>
    <row r="14" spans="2:25" ht="15.95" customHeight="1" x14ac:dyDescent="0.2">
      <c r="B14" s="165" t="str">
        <f>IF(' '!M35="","",' '!M11)</f>
        <v>Dominique FERIOL</v>
      </c>
      <c r="C14" s="51">
        <v>2</v>
      </c>
      <c r="D14" s="51">
        <v>16</v>
      </c>
      <c r="E14" s="51">
        <v>45</v>
      </c>
      <c r="F14" s="51">
        <v>3</v>
      </c>
      <c r="I14" s="166"/>
      <c r="K14" s="174">
        <v>1</v>
      </c>
      <c r="O14" s="166"/>
      <c r="T14" s="518"/>
    </row>
    <row r="15" spans="2:25" ht="8.1" customHeight="1" x14ac:dyDescent="0.2">
      <c r="B15" s="141"/>
      <c r="C15" s="52"/>
      <c r="D15" s="173">
        <v>1</v>
      </c>
      <c r="E15" s="52"/>
      <c r="F15" s="52"/>
      <c r="I15" s="166"/>
      <c r="O15" s="167"/>
      <c r="P15" s="53"/>
      <c r="Q15" s="53"/>
      <c r="R15" s="53"/>
      <c r="S15" s="53"/>
      <c r="T15" s="518"/>
      <c r="U15" s="525" t="str">
        <f>IF(AND(P9="",P21=""),"",IF(P9=2,O9,O21))</f>
        <v>David STAELENS</v>
      </c>
      <c r="V15" s="538">
        <v>0</v>
      </c>
      <c r="W15" s="538">
        <v>12</v>
      </c>
      <c r="X15" s="538">
        <v>30</v>
      </c>
      <c r="Y15" s="538">
        <v>3</v>
      </c>
    </row>
    <row r="16" spans="2:25" ht="8.1" customHeight="1" x14ac:dyDescent="0.2">
      <c r="B16" s="141"/>
      <c r="C16" s="52"/>
      <c r="D16" s="52"/>
      <c r="E16" s="52"/>
      <c r="F16" s="52"/>
      <c r="I16" s="166"/>
      <c r="O16" s="167"/>
      <c r="P16" s="53"/>
      <c r="Q16" s="53"/>
      <c r="R16" s="53"/>
      <c r="S16" s="53"/>
      <c r="T16" s="516"/>
      <c r="U16" s="526"/>
      <c r="V16" s="539"/>
      <c r="W16" s="539"/>
      <c r="X16" s="539"/>
      <c r="Y16" s="539"/>
    </row>
    <row r="17" spans="2:25" ht="15.95" customHeight="1" x14ac:dyDescent="0.2">
      <c r="B17" s="165" t="str">
        <f>IF(' '!M35="","",' '!M6)</f>
        <v>Julie DECHAMPS</v>
      </c>
      <c r="C17" s="51">
        <v>0</v>
      </c>
      <c r="D17" s="51">
        <v>11</v>
      </c>
      <c r="E17" s="51">
        <v>40</v>
      </c>
      <c r="F17" s="51">
        <v>3</v>
      </c>
      <c r="I17" s="166"/>
      <c r="O17" s="166"/>
      <c r="T17" s="516"/>
      <c r="W17" s="174">
        <v>1</v>
      </c>
    </row>
    <row r="18" spans="2:25" ht="8.1" customHeight="1" x14ac:dyDescent="0.2">
      <c r="B18" s="141"/>
      <c r="C18" s="52"/>
      <c r="D18" s="173">
        <v>1</v>
      </c>
      <c r="E18" s="52"/>
      <c r="F18" s="52"/>
      <c r="G18" s="518"/>
      <c r="H18" s="519"/>
      <c r="I18" s="525" t="str">
        <f>IF(AND(C17="",C20=""),"",IF(C17=2,B17,B20))</f>
        <v>Patrick KESTELOOT</v>
      </c>
      <c r="J18" s="523">
        <v>0</v>
      </c>
      <c r="K18" s="523">
        <v>17</v>
      </c>
      <c r="L18" s="523">
        <v>33</v>
      </c>
      <c r="M18" s="523">
        <v>5</v>
      </c>
      <c r="O18" s="166"/>
      <c r="T18" s="516"/>
    </row>
    <row r="19" spans="2:25" ht="8.1" customHeight="1" x14ac:dyDescent="0.2">
      <c r="B19" s="141"/>
      <c r="C19" s="52"/>
      <c r="D19" s="52"/>
      <c r="E19" s="52"/>
      <c r="F19" s="52"/>
      <c r="G19" s="516"/>
      <c r="H19" s="517"/>
      <c r="I19" s="526"/>
      <c r="J19" s="523"/>
      <c r="K19" s="523"/>
      <c r="L19" s="523"/>
      <c r="M19" s="523"/>
      <c r="O19" s="166"/>
      <c r="T19" s="516"/>
    </row>
    <row r="20" spans="2:25" ht="15.95" customHeight="1" x14ac:dyDescent="0.2">
      <c r="B20" s="165" t="str">
        <f>IF(' '!M35="","",' '!M15)</f>
        <v>Patrick KESTELOOT</v>
      </c>
      <c r="C20" s="51">
        <v>2</v>
      </c>
      <c r="D20" s="51">
        <v>25</v>
      </c>
      <c r="E20" s="51">
        <v>40</v>
      </c>
      <c r="F20" s="51">
        <v>4</v>
      </c>
      <c r="I20" s="166"/>
      <c r="K20" s="174">
        <v>1</v>
      </c>
      <c r="N20" s="524"/>
      <c r="O20" s="166"/>
      <c r="T20" s="516"/>
    </row>
    <row r="21" spans="2:25" ht="8.1" customHeight="1" x14ac:dyDescent="0.2">
      <c r="B21" s="141"/>
      <c r="C21" s="52"/>
      <c r="D21" s="173">
        <v>1</v>
      </c>
      <c r="E21" s="52"/>
      <c r="F21" s="52"/>
      <c r="I21" s="166"/>
      <c r="N21" s="524"/>
      <c r="O21" s="525" t="str">
        <f>IF(AND(J18="",J24=""),"",IF(J18=2,I18,I24))</f>
        <v>David STAELENS</v>
      </c>
      <c r="P21" s="523">
        <v>2</v>
      </c>
      <c r="Q21" s="523">
        <v>13</v>
      </c>
      <c r="R21" s="523">
        <v>26</v>
      </c>
      <c r="S21" s="523">
        <v>3</v>
      </c>
    </row>
    <row r="22" spans="2:25" ht="8.1" customHeight="1" x14ac:dyDescent="0.2">
      <c r="B22" s="141"/>
      <c r="C22" s="52"/>
      <c r="D22" s="52"/>
      <c r="E22" s="52"/>
      <c r="F22" s="52"/>
      <c r="I22" s="166"/>
      <c r="N22" s="537"/>
      <c r="O22" s="526"/>
      <c r="P22" s="523"/>
      <c r="Q22" s="523"/>
      <c r="R22" s="523"/>
      <c r="S22" s="523"/>
    </row>
    <row r="23" spans="2:25" ht="15.95" customHeight="1" x14ac:dyDescent="0.2">
      <c r="B23" s="165" t="str">
        <f>IF(' '!M35="","",' '!M7)</f>
        <v>Claude DARAKDJIAN</v>
      </c>
      <c r="C23" s="51">
        <v>0</v>
      </c>
      <c r="D23" s="51">
        <v>2</v>
      </c>
      <c r="E23" s="51">
        <v>16</v>
      </c>
      <c r="F23" s="51">
        <v>1</v>
      </c>
      <c r="I23" s="166"/>
      <c r="N23" s="537"/>
      <c r="O23" s="166"/>
      <c r="Q23" s="174">
        <v>1</v>
      </c>
    </row>
    <row r="24" spans="2:25" ht="8.1" customHeight="1" x14ac:dyDescent="0.2">
      <c r="B24" s="141"/>
      <c r="C24" s="52"/>
      <c r="D24" s="173">
        <v>1</v>
      </c>
      <c r="E24" s="52"/>
      <c r="F24" s="52"/>
      <c r="G24" s="518"/>
      <c r="H24" s="519"/>
      <c r="I24" s="525" t="str">
        <f>IF(AND(C23="",C26=""),"",IF(C23=2,B23,B26))</f>
        <v>David STAELENS</v>
      </c>
      <c r="J24" s="523">
        <v>2</v>
      </c>
      <c r="K24" s="523">
        <v>13</v>
      </c>
      <c r="L24" s="523">
        <v>33</v>
      </c>
      <c r="M24" s="523">
        <v>2</v>
      </c>
      <c r="O24" s="166"/>
    </row>
    <row r="25" spans="2:25" ht="8.1" customHeight="1" x14ac:dyDescent="0.2">
      <c r="B25" s="141"/>
      <c r="C25" s="52"/>
      <c r="D25" s="52"/>
      <c r="E25" s="52"/>
      <c r="F25" s="52"/>
      <c r="G25" s="516"/>
      <c r="H25" s="517"/>
      <c r="I25" s="526"/>
      <c r="J25" s="523"/>
      <c r="K25" s="523"/>
      <c r="L25" s="523"/>
      <c r="M25" s="523"/>
      <c r="O25" s="166"/>
    </row>
    <row r="26" spans="2:25" ht="15.95" customHeight="1" thickBot="1" x14ac:dyDescent="0.25">
      <c r="B26" s="165" t="str">
        <f>IF(' '!M35="","",' '!M14)</f>
        <v>David STAELENS</v>
      </c>
      <c r="C26" s="51">
        <v>2</v>
      </c>
      <c r="D26" s="51">
        <v>13</v>
      </c>
      <c r="E26" s="51">
        <v>16</v>
      </c>
      <c r="F26" s="51">
        <v>3</v>
      </c>
      <c r="I26" s="166"/>
      <c r="K26" s="174">
        <v>1</v>
      </c>
      <c r="O26" s="166"/>
      <c r="U26" s="536" t="s">
        <v>53</v>
      </c>
      <c r="V26" s="536"/>
      <c r="W26" s="536"/>
      <c r="X26" s="536"/>
      <c r="Y26" s="536"/>
    </row>
    <row r="27" spans="2:25" ht="8.1" customHeight="1" x14ac:dyDescent="0.2">
      <c r="B27" s="141"/>
      <c r="C27" s="52"/>
      <c r="D27" s="173">
        <v>1</v>
      </c>
      <c r="E27" s="52"/>
      <c r="F27" s="52"/>
      <c r="I27" s="166"/>
      <c r="O27" s="166"/>
      <c r="U27" s="530" t="str">
        <f>IF(AND(V15="",V39=""),"",IF(V15=2,U15,U39))</f>
        <v>Christophe LALLEMAND</v>
      </c>
      <c r="V27" s="531"/>
      <c r="W27" s="531"/>
      <c r="X27" s="531"/>
      <c r="Y27" s="532"/>
    </row>
    <row r="28" spans="2:25" ht="8.1" customHeight="1" thickBot="1" x14ac:dyDescent="0.25">
      <c r="B28" s="141"/>
      <c r="C28" s="52"/>
      <c r="D28" s="52"/>
      <c r="E28" s="52"/>
      <c r="F28" s="52"/>
      <c r="I28" s="166"/>
      <c r="O28" s="166"/>
      <c r="U28" s="533"/>
      <c r="V28" s="534"/>
      <c r="W28" s="534"/>
      <c r="X28" s="534"/>
      <c r="Y28" s="535"/>
    </row>
    <row r="29" spans="2:25" ht="15.95" customHeight="1" x14ac:dyDescent="0.2">
      <c r="B29" s="165" t="str">
        <f>IF(' '!M35="","",' '!M5)</f>
        <v>Fabrice LEJEUNE</v>
      </c>
      <c r="C29" s="51">
        <v>0</v>
      </c>
      <c r="D29" s="51">
        <v>0</v>
      </c>
      <c r="E29" s="51">
        <v>1E-3</v>
      </c>
      <c r="F29" s="51">
        <v>0</v>
      </c>
      <c r="I29" s="166"/>
      <c r="O29" s="166"/>
    </row>
    <row r="30" spans="2:25" ht="8.1" customHeight="1" x14ac:dyDescent="0.2">
      <c r="B30" s="141"/>
      <c r="C30" s="52"/>
      <c r="D30" s="173">
        <v>1</v>
      </c>
      <c r="E30" s="52"/>
      <c r="F30" s="52"/>
      <c r="G30" s="518"/>
      <c r="H30" s="519"/>
      <c r="I30" s="525" t="str">
        <f>IF(AND(C29="",C32=""),"",IF(C29=2,B29,B32))</f>
        <v>Michel MERLE</v>
      </c>
      <c r="J30" s="523">
        <v>0</v>
      </c>
      <c r="K30" s="523">
        <v>11</v>
      </c>
      <c r="L30" s="523">
        <v>38</v>
      </c>
      <c r="M30" s="523">
        <v>3</v>
      </c>
      <c r="O30" s="166"/>
    </row>
    <row r="31" spans="2:25" ht="8.1" customHeight="1" x14ac:dyDescent="0.2">
      <c r="B31" s="141"/>
      <c r="C31" s="52"/>
      <c r="D31" s="52"/>
      <c r="E31" s="52"/>
      <c r="F31" s="52"/>
      <c r="G31" s="516"/>
      <c r="H31" s="517"/>
      <c r="I31" s="526"/>
      <c r="J31" s="523"/>
      <c r="K31" s="523"/>
      <c r="L31" s="523"/>
      <c r="M31" s="523"/>
      <c r="O31" s="166"/>
    </row>
    <row r="32" spans="2:25" ht="15.95" customHeight="1" x14ac:dyDescent="0.2">
      <c r="B32" s="165" t="str">
        <f>IF(' '!M35="","",' '!M16)</f>
        <v>Michel MERLE</v>
      </c>
      <c r="C32" s="51">
        <v>2</v>
      </c>
      <c r="D32" s="51">
        <v>0</v>
      </c>
      <c r="E32" s="51">
        <v>1E-3</v>
      </c>
      <c r="F32" s="51">
        <v>0</v>
      </c>
      <c r="I32" s="166"/>
      <c r="K32" s="174">
        <v>1</v>
      </c>
      <c r="N32" s="524"/>
      <c r="O32" s="166"/>
    </row>
    <row r="33" spans="2:25" ht="8.1" customHeight="1" x14ac:dyDescent="0.2">
      <c r="B33" s="141"/>
      <c r="C33" s="52"/>
      <c r="D33" s="173">
        <v>1</v>
      </c>
      <c r="E33" s="52"/>
      <c r="F33" s="52"/>
      <c r="I33" s="166"/>
      <c r="N33" s="524"/>
      <c r="O33" s="525" t="str">
        <f>IF(AND(J30="",J36=""),"",IF(J30=2,I30,I36))</f>
        <v>Christophe LALLEMAND</v>
      </c>
      <c r="P33" s="523">
        <v>2</v>
      </c>
      <c r="Q33" s="523">
        <v>19</v>
      </c>
      <c r="R33" s="523">
        <v>34</v>
      </c>
      <c r="S33" s="523">
        <v>4</v>
      </c>
    </row>
    <row r="34" spans="2:25" ht="8.1" customHeight="1" x14ac:dyDescent="0.2">
      <c r="B34" s="141"/>
      <c r="C34" s="52"/>
      <c r="D34" s="52"/>
      <c r="E34" s="52"/>
      <c r="F34" s="52"/>
      <c r="I34" s="166"/>
      <c r="N34" s="537"/>
      <c r="O34" s="526"/>
      <c r="P34" s="523"/>
      <c r="Q34" s="523"/>
      <c r="R34" s="523"/>
      <c r="S34" s="523"/>
    </row>
    <row r="35" spans="2:25" ht="15.95" customHeight="1" x14ac:dyDescent="0.2">
      <c r="B35" s="165" t="str">
        <f>IF(' '!M35="","",' '!M8)</f>
        <v>Fréderic PAPILLON</v>
      </c>
      <c r="C35" s="51">
        <v>0</v>
      </c>
      <c r="D35" s="51">
        <v>13</v>
      </c>
      <c r="E35" s="51">
        <v>26</v>
      </c>
      <c r="F35" s="51">
        <v>3</v>
      </c>
      <c r="I35" s="166"/>
      <c r="N35" s="537"/>
      <c r="O35" s="166"/>
      <c r="Q35" s="174">
        <v>1</v>
      </c>
      <c r="T35" s="518"/>
    </row>
    <row r="36" spans="2:25" ht="8.1" customHeight="1" x14ac:dyDescent="0.2">
      <c r="B36" s="141"/>
      <c r="C36" s="52"/>
      <c r="D36" s="173">
        <v>1</v>
      </c>
      <c r="E36" s="52"/>
      <c r="F36" s="52"/>
      <c r="G36" s="518"/>
      <c r="H36" s="519"/>
      <c r="I36" s="525" t="str">
        <f>IF(AND(C35="",C38=""),"",IF(C35=2,B35,B38))</f>
        <v>Christophe LALLEMAND</v>
      </c>
      <c r="J36" s="523">
        <v>2</v>
      </c>
      <c r="K36" s="523">
        <v>19</v>
      </c>
      <c r="L36" s="523">
        <v>38</v>
      </c>
      <c r="M36" s="523">
        <v>3</v>
      </c>
      <c r="O36" s="166"/>
      <c r="T36" s="518"/>
    </row>
    <row r="37" spans="2:25" ht="8.1" customHeight="1" x14ac:dyDescent="0.2">
      <c r="B37" s="141"/>
      <c r="C37" s="52"/>
      <c r="D37" s="52"/>
      <c r="E37" s="52"/>
      <c r="F37" s="52"/>
      <c r="G37" s="516"/>
      <c r="H37" s="517"/>
      <c r="I37" s="526"/>
      <c r="J37" s="523"/>
      <c r="K37" s="523"/>
      <c r="L37" s="523"/>
      <c r="M37" s="523"/>
      <c r="O37" s="166"/>
      <c r="T37" s="518"/>
    </row>
    <row r="38" spans="2:25" ht="15.95" customHeight="1" x14ac:dyDescent="0.2">
      <c r="B38" s="165" t="str">
        <f>IF(' '!M35="","",' '!M13)</f>
        <v>Christophe LALLEMAND</v>
      </c>
      <c r="C38" s="51">
        <v>2</v>
      </c>
      <c r="D38" s="51">
        <v>19</v>
      </c>
      <c r="E38" s="51">
        <v>26</v>
      </c>
      <c r="F38" s="51">
        <v>5</v>
      </c>
      <c r="I38" s="166"/>
      <c r="K38" s="174">
        <v>1</v>
      </c>
      <c r="O38" s="166"/>
      <c r="T38" s="518"/>
    </row>
    <row r="39" spans="2:25" ht="8.1" customHeight="1" x14ac:dyDescent="0.2">
      <c r="B39" s="141"/>
      <c r="C39" s="52"/>
      <c r="D39" s="173">
        <v>1</v>
      </c>
      <c r="E39" s="52"/>
      <c r="F39" s="52"/>
      <c r="I39" s="166"/>
      <c r="O39" s="166"/>
      <c r="T39" s="518"/>
      <c r="U39" s="525" t="str">
        <f>IF(AND(P33="",P45=""),"",IF(P33=2,O33,O45))</f>
        <v>Christophe LALLEMAND</v>
      </c>
      <c r="V39" s="538">
        <v>2</v>
      </c>
      <c r="W39" s="538">
        <v>19</v>
      </c>
      <c r="X39" s="538">
        <v>30</v>
      </c>
      <c r="Y39" s="538">
        <v>4</v>
      </c>
    </row>
    <row r="40" spans="2:25" ht="8.1" customHeight="1" x14ac:dyDescent="0.2">
      <c r="B40" s="141"/>
      <c r="C40" s="52"/>
      <c r="D40" s="52"/>
      <c r="E40" s="52"/>
      <c r="F40" s="52"/>
      <c r="I40" s="166"/>
      <c r="O40" s="166"/>
      <c r="T40" s="516"/>
      <c r="U40" s="526"/>
      <c r="V40" s="539"/>
      <c r="W40" s="539"/>
      <c r="X40" s="539"/>
      <c r="Y40" s="539"/>
    </row>
    <row r="41" spans="2:25" ht="15.95" customHeight="1" x14ac:dyDescent="0.2">
      <c r="B41" s="165" t="str">
        <f>IF(' '!M35="","",' '!M9)</f>
        <v>Danny D'HONDT</v>
      </c>
      <c r="C41" s="51">
        <v>2</v>
      </c>
      <c r="D41" s="51">
        <v>13</v>
      </c>
      <c r="E41" s="51">
        <v>29</v>
      </c>
      <c r="F41" s="51">
        <v>3</v>
      </c>
      <c r="I41" s="166"/>
      <c r="O41" s="166"/>
      <c r="T41" s="516"/>
      <c r="W41" s="174">
        <v>1</v>
      </c>
    </row>
    <row r="42" spans="2:25" ht="8.1" customHeight="1" x14ac:dyDescent="0.2">
      <c r="B42" s="141"/>
      <c r="C42" s="52"/>
      <c r="D42" s="173">
        <v>1</v>
      </c>
      <c r="E42" s="52"/>
      <c r="F42" s="52"/>
      <c r="G42" s="518"/>
      <c r="H42" s="519"/>
      <c r="I42" s="525" t="str">
        <f>IF(AND(C41="",C44=""),"",IF(C41=2,B41,B44))</f>
        <v>Danny D'HONDT</v>
      </c>
      <c r="J42" s="523">
        <v>2</v>
      </c>
      <c r="K42" s="523">
        <v>13</v>
      </c>
      <c r="L42" s="523">
        <v>33</v>
      </c>
      <c r="M42" s="523">
        <v>3</v>
      </c>
      <c r="O42" s="166"/>
      <c r="T42" s="516"/>
    </row>
    <row r="43" spans="2:25" ht="8.1" customHeight="1" x14ac:dyDescent="0.2">
      <c r="B43" s="141"/>
      <c r="C43" s="52"/>
      <c r="D43" s="52"/>
      <c r="E43" s="52"/>
      <c r="F43" s="52"/>
      <c r="G43" s="516"/>
      <c r="H43" s="517"/>
      <c r="I43" s="526"/>
      <c r="J43" s="523"/>
      <c r="K43" s="523"/>
      <c r="L43" s="523"/>
      <c r="M43" s="523"/>
      <c r="O43" s="166"/>
      <c r="T43" s="516"/>
    </row>
    <row r="44" spans="2:25" ht="15.95" customHeight="1" x14ac:dyDescent="0.2">
      <c r="B44" s="165" t="str">
        <f>IF(' '!M35="","",' '!M12)</f>
        <v>Christophe FORTON</v>
      </c>
      <c r="C44" s="51">
        <v>0</v>
      </c>
      <c r="D44" s="51">
        <v>9</v>
      </c>
      <c r="E44" s="51">
        <v>29</v>
      </c>
      <c r="F44" s="51">
        <v>2</v>
      </c>
      <c r="I44" s="166"/>
      <c r="K44" s="174">
        <v>1</v>
      </c>
      <c r="N44" s="524"/>
      <c r="O44" s="166"/>
      <c r="T44" s="516"/>
    </row>
    <row r="45" spans="2:25" ht="8.1" customHeight="1" x14ac:dyDescent="0.2">
      <c r="B45" s="141"/>
      <c r="C45" s="52"/>
      <c r="D45" s="173">
        <v>1</v>
      </c>
      <c r="E45" s="52"/>
      <c r="F45" s="52"/>
      <c r="I45" s="166"/>
      <c r="N45" s="524"/>
      <c r="O45" s="525" t="str">
        <f>IF(AND(J42="",J48=""),"",IF(J42=2,I42,I48))</f>
        <v>Danny D'HONDT</v>
      </c>
      <c r="P45" s="523">
        <v>0</v>
      </c>
      <c r="Q45" s="523">
        <v>8</v>
      </c>
      <c r="R45" s="523">
        <v>34</v>
      </c>
      <c r="S45" s="523">
        <v>3</v>
      </c>
    </row>
    <row r="46" spans="2:25" ht="8.1" customHeight="1" x14ac:dyDescent="0.2">
      <c r="B46" s="141"/>
      <c r="C46" s="52"/>
      <c r="D46" s="52"/>
      <c r="E46" s="52"/>
      <c r="F46" s="52"/>
      <c r="I46" s="166"/>
      <c r="N46" s="537"/>
      <c r="O46" s="526"/>
      <c r="P46" s="523"/>
      <c r="Q46" s="523"/>
      <c r="R46" s="523"/>
      <c r="S46" s="523"/>
    </row>
    <row r="47" spans="2:25" ht="15.95" customHeight="1" x14ac:dyDescent="0.2">
      <c r="B47" s="165" t="str">
        <f>IF(' '!M35="","",' '!M4)</f>
        <v>Gino GREMAIN</v>
      </c>
      <c r="C47" s="51">
        <v>0</v>
      </c>
      <c r="D47" s="51">
        <v>10</v>
      </c>
      <c r="E47" s="51">
        <v>17</v>
      </c>
      <c r="F47" s="51">
        <v>3</v>
      </c>
      <c r="I47" s="166"/>
      <c r="N47" s="537"/>
      <c r="Q47" s="174">
        <v>1</v>
      </c>
    </row>
    <row r="48" spans="2:25" ht="8.1" customHeight="1" x14ac:dyDescent="0.2">
      <c r="B48" s="141"/>
      <c r="C48" s="52"/>
      <c r="D48" s="173">
        <v>1</v>
      </c>
      <c r="E48" s="52"/>
      <c r="F48" s="52"/>
      <c r="G48" s="518"/>
      <c r="H48" s="519"/>
      <c r="I48" s="525" t="str">
        <f>IF(AND(C47="",C50=""),"",IF(C47=2,B47,B50))</f>
        <v>Christian BLEU</v>
      </c>
      <c r="J48" s="523">
        <v>0</v>
      </c>
      <c r="K48" s="523">
        <v>13</v>
      </c>
      <c r="L48" s="523">
        <v>33</v>
      </c>
      <c r="M48" s="523">
        <v>3</v>
      </c>
    </row>
    <row r="49" spans="2:13" ht="8.1" customHeight="1" x14ac:dyDescent="0.2">
      <c r="B49" s="141"/>
      <c r="C49" s="52"/>
      <c r="D49" s="52"/>
      <c r="E49" s="52"/>
      <c r="F49" s="52"/>
      <c r="G49" s="516"/>
      <c r="H49" s="517"/>
      <c r="I49" s="526"/>
      <c r="J49" s="523"/>
      <c r="K49" s="523"/>
      <c r="L49" s="523"/>
      <c r="M49" s="523"/>
    </row>
    <row r="50" spans="2:13" ht="15.95" customHeight="1" x14ac:dyDescent="0.2">
      <c r="B50" s="165" t="str">
        <f>IF(' '!M35="","",' '!M17)</f>
        <v>Christian BLEU</v>
      </c>
      <c r="C50" s="51">
        <v>2</v>
      </c>
      <c r="D50" s="51">
        <v>16</v>
      </c>
      <c r="E50" s="51">
        <v>17</v>
      </c>
      <c r="F50" s="51">
        <v>3</v>
      </c>
      <c r="K50" s="174">
        <v>1</v>
      </c>
    </row>
    <row r="51" spans="2:13" ht="8.1" customHeight="1" x14ac:dyDescent="0.2">
      <c r="D51" s="174">
        <v>1</v>
      </c>
    </row>
  </sheetData>
  <mergeCells count="122">
    <mergeCell ref="B1:Y1"/>
    <mergeCell ref="N10:N11"/>
    <mergeCell ref="T11:T15"/>
    <mergeCell ref="I12:I13"/>
    <mergeCell ref="U15:U16"/>
    <mergeCell ref="T16:T20"/>
    <mergeCell ref="I18:I19"/>
    <mergeCell ref="N20:N21"/>
    <mergeCell ref="O21:O22"/>
    <mergeCell ref="N22:N23"/>
    <mergeCell ref="P21:P22"/>
    <mergeCell ref="Q21:Q22"/>
    <mergeCell ref="R21:R22"/>
    <mergeCell ref="S21:S22"/>
    <mergeCell ref="V15:V16"/>
    <mergeCell ref="W15:W16"/>
    <mergeCell ref="X15:X16"/>
    <mergeCell ref="Y15:Y16"/>
    <mergeCell ref="Y11:Y13"/>
    <mergeCell ref="X11:X13"/>
    <mergeCell ref="W11:W13"/>
    <mergeCell ref="V11:V13"/>
    <mergeCell ref="S5:S7"/>
    <mergeCell ref="R5:R7"/>
    <mergeCell ref="I24:I25"/>
    <mergeCell ref="U27:Y28"/>
    <mergeCell ref="U26:Y26"/>
    <mergeCell ref="I30:I31"/>
    <mergeCell ref="N32:N33"/>
    <mergeCell ref="O33:O34"/>
    <mergeCell ref="N34:N35"/>
    <mergeCell ref="T35:T39"/>
    <mergeCell ref="I36:I37"/>
    <mergeCell ref="J30:J31"/>
    <mergeCell ref="K30:K31"/>
    <mergeCell ref="L30:L31"/>
    <mergeCell ref="M30:M31"/>
    <mergeCell ref="U39:U40"/>
    <mergeCell ref="T40:T44"/>
    <mergeCell ref="I42:I43"/>
    <mergeCell ref="N44:N45"/>
    <mergeCell ref="O45:O46"/>
    <mergeCell ref="N46:N47"/>
    <mergeCell ref="J36:J37"/>
    <mergeCell ref="V39:V40"/>
    <mergeCell ref="W39:W40"/>
    <mergeCell ref="X39:X40"/>
    <mergeCell ref="Y39:Y40"/>
    <mergeCell ref="I48:I49"/>
    <mergeCell ref="J6:J7"/>
    <mergeCell ref="K6:K7"/>
    <mergeCell ref="L6:L7"/>
    <mergeCell ref="M6:M7"/>
    <mergeCell ref="J12:J13"/>
    <mergeCell ref="K12:K13"/>
    <mergeCell ref="L12:L13"/>
    <mergeCell ref="M12:M13"/>
    <mergeCell ref="J18:J19"/>
    <mergeCell ref="K18:K19"/>
    <mergeCell ref="L18:L19"/>
    <mergeCell ref="M18:M19"/>
    <mergeCell ref="J24:J25"/>
    <mergeCell ref="K24:K25"/>
    <mergeCell ref="L24:L25"/>
    <mergeCell ref="M24:M25"/>
    <mergeCell ref="K36:K37"/>
    <mergeCell ref="L36:L37"/>
    <mergeCell ref="M36:M37"/>
    <mergeCell ref="J42:J43"/>
    <mergeCell ref="K42:K43"/>
    <mergeCell ref="L42:L43"/>
    <mergeCell ref="M42:M43"/>
    <mergeCell ref="J48:J49"/>
    <mergeCell ref="K48:K49"/>
    <mergeCell ref="L48:L49"/>
    <mergeCell ref="M48:M49"/>
    <mergeCell ref="P33:P34"/>
    <mergeCell ref="Q33:Q34"/>
    <mergeCell ref="R33:R34"/>
    <mergeCell ref="S33:S34"/>
    <mergeCell ref="P45:P46"/>
    <mergeCell ref="Q45:Q46"/>
    <mergeCell ref="R45:R46"/>
    <mergeCell ref="S45:S46"/>
    <mergeCell ref="D2:D3"/>
    <mergeCell ref="C2:C3"/>
    <mergeCell ref="B2:B3"/>
    <mergeCell ref="Q5:Q7"/>
    <mergeCell ref="P5:P7"/>
    <mergeCell ref="M3:M4"/>
    <mergeCell ref="L3:L4"/>
    <mergeCell ref="K3:K4"/>
    <mergeCell ref="J3:J4"/>
    <mergeCell ref="I6:I7"/>
    <mergeCell ref="I3:I4"/>
    <mergeCell ref="O5:O7"/>
    <mergeCell ref="U11:U13"/>
    <mergeCell ref="G2:G3"/>
    <mergeCell ref="F2:F3"/>
    <mergeCell ref="E2:E3"/>
    <mergeCell ref="P9:P10"/>
    <mergeCell ref="Q9:Q10"/>
    <mergeCell ref="N8:N9"/>
    <mergeCell ref="O9:O10"/>
    <mergeCell ref="R9:R10"/>
    <mergeCell ref="S9:S10"/>
    <mergeCell ref="G6:H6"/>
    <mergeCell ref="G7:H7"/>
    <mergeCell ref="G12:H12"/>
    <mergeCell ref="G13:H13"/>
    <mergeCell ref="G43:H43"/>
    <mergeCell ref="G48:H48"/>
    <mergeCell ref="G49:H49"/>
    <mergeCell ref="G18:H18"/>
    <mergeCell ref="G19:H19"/>
    <mergeCell ref="G24:H24"/>
    <mergeCell ref="G25:H25"/>
    <mergeCell ref="G30:H30"/>
    <mergeCell ref="G31:H31"/>
    <mergeCell ref="G36:H36"/>
    <mergeCell ref="G37:H37"/>
    <mergeCell ref="G42:H42"/>
  </mergeCells>
  <printOptions horizontalCentered="1" verticalCentered="1"/>
  <pageMargins left="0" right="0" top="0.35433070866141736" bottom="0.35433070866141736" header="0.31496062992125984" footer="0.31496062992125984"/>
  <pageSetup paperSize="9" scale="72" orientation="landscape" horizontalDpi="360" verticalDpi="360" r:id="rId1"/>
  <headerFooter>
    <oddFooter>&amp;C_x000D_&amp;1#&amp;"Aptos"&amp;10&amp;K13A10E S2 - Restricted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Button 2">
              <controlPr defaultSize="0" print="0" autoFill="0" autoLine="0" autoPict="0" macro="[0]!tournoi">
                <anchor moveWithCells="1" sizeWithCells="1">
                  <from>
                    <xdr:col>26</xdr:col>
                    <xdr:colOff>257175</xdr:colOff>
                    <xdr:row>0</xdr:row>
                    <xdr:rowOff>180975</xdr:rowOff>
                  </from>
                  <to>
                    <xdr:col>28</xdr:col>
                    <xdr:colOff>66675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3" r:id="rId5" name="Button 249">
              <controlPr defaultSize="0" print="0" autoFill="0" autoLine="0" autoPict="0" macro="[0]!Diaporama">
                <anchor moveWithCells="1" sizeWithCells="1">
                  <from>
                    <xdr:col>26</xdr:col>
                    <xdr:colOff>447675</xdr:colOff>
                    <xdr:row>2</xdr:row>
                    <xdr:rowOff>161925</xdr:rowOff>
                  </from>
                  <to>
                    <xdr:col>27</xdr:col>
                    <xdr:colOff>638175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>
    <pageSetUpPr fitToPage="1"/>
  </sheetPr>
  <dimension ref="B1:Y51"/>
  <sheetViews>
    <sheetView showGridLines="0" zoomScaleNormal="100" workbookViewId="0">
      <selection activeCell="V39" sqref="V39:V40"/>
    </sheetView>
  </sheetViews>
  <sheetFormatPr defaultColWidth="11.42578125" defaultRowHeight="12.75" x14ac:dyDescent="0.2"/>
  <cols>
    <col min="1" max="1" width="1.7109375" customWidth="1"/>
    <col min="2" max="2" width="28.7109375" customWidth="1"/>
    <col min="3" max="3" width="3" customWidth="1"/>
    <col min="4" max="8" width="4.7109375" customWidth="1"/>
    <col min="9" max="9" width="28.7109375" customWidth="1"/>
    <col min="10" max="10" width="3" customWidth="1"/>
    <col min="11" max="14" width="4.7109375" customWidth="1"/>
    <col min="15" max="15" width="28.7109375" customWidth="1"/>
    <col min="16" max="16" width="3" customWidth="1"/>
    <col min="17" max="20" width="4.7109375" customWidth="1"/>
    <col min="21" max="21" width="28.7109375" customWidth="1"/>
    <col min="22" max="22" width="3" customWidth="1"/>
    <col min="23" max="25" width="4.7109375" customWidth="1"/>
    <col min="26" max="26" width="1.7109375" customWidth="1"/>
  </cols>
  <sheetData>
    <row r="1" spans="2:25" s="66" customFormat="1" ht="24.75" customHeight="1" x14ac:dyDescent="0.2">
      <c r="B1" s="540" t="s">
        <v>188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</row>
    <row r="2" spans="2:25" ht="15.95" customHeight="1" x14ac:dyDescent="0.25">
      <c r="B2" s="520" t="s">
        <v>49</v>
      </c>
      <c r="C2" s="522" t="s">
        <v>54</v>
      </c>
      <c r="D2" s="522" t="s">
        <v>55</v>
      </c>
      <c r="E2" s="522" t="s">
        <v>56</v>
      </c>
      <c r="F2" s="522" t="s">
        <v>57</v>
      </c>
      <c r="G2" s="67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2:25" ht="15.95" customHeight="1" x14ac:dyDescent="0.2">
      <c r="B3" s="520"/>
      <c r="C3" s="522"/>
      <c r="D3" s="522"/>
      <c r="E3" s="522"/>
      <c r="F3" s="522"/>
      <c r="G3" s="67"/>
      <c r="H3" s="50"/>
      <c r="I3" s="520" t="s">
        <v>50</v>
      </c>
      <c r="J3" s="522" t="s">
        <v>54</v>
      </c>
      <c r="K3" s="522" t="s">
        <v>55</v>
      </c>
      <c r="L3" s="522" t="s">
        <v>56</v>
      </c>
      <c r="M3" s="522" t="s">
        <v>57</v>
      </c>
      <c r="N3" s="50"/>
      <c r="P3" s="50"/>
      <c r="Q3" s="50"/>
      <c r="R3" s="50"/>
      <c r="S3" s="50"/>
      <c r="T3" s="50"/>
      <c r="V3" s="49"/>
      <c r="W3" s="49"/>
    </row>
    <row r="4" spans="2:25" ht="15.95" customHeight="1" x14ac:dyDescent="0.2">
      <c r="I4" s="520"/>
      <c r="J4" s="522"/>
      <c r="K4" s="522"/>
      <c r="L4" s="522"/>
      <c r="M4" s="522"/>
    </row>
    <row r="5" spans="2:25" ht="15.95" customHeight="1" x14ac:dyDescent="0.2">
      <c r="B5" s="165" t="str">
        <f>IF(' '!M35="","",' '!M19)</f>
        <v>Christian LETEN</v>
      </c>
      <c r="C5" s="51">
        <v>2</v>
      </c>
      <c r="D5" s="51">
        <v>16</v>
      </c>
      <c r="E5" s="51">
        <v>19</v>
      </c>
      <c r="F5" s="51">
        <v>3</v>
      </c>
      <c r="O5" s="527" t="s">
        <v>51</v>
      </c>
      <c r="P5" s="522" t="s">
        <v>54</v>
      </c>
      <c r="Q5" s="522" t="s">
        <v>55</v>
      </c>
      <c r="R5" s="522" t="s">
        <v>56</v>
      </c>
      <c r="S5" s="522" t="s">
        <v>57</v>
      </c>
    </row>
    <row r="6" spans="2:25" ht="8.1" customHeight="1" x14ac:dyDescent="0.2">
      <c r="B6" s="141"/>
      <c r="C6" s="52"/>
      <c r="D6" s="173">
        <v>0.78259999999999996</v>
      </c>
      <c r="E6" s="52"/>
      <c r="F6" s="52"/>
      <c r="G6" s="518"/>
      <c r="H6" s="519"/>
      <c r="I6" s="525" t="str">
        <f>IF(AND(C5="",C8=""),"",IF(C5=2,B5,B8))</f>
        <v>Christian LETEN</v>
      </c>
      <c r="J6" s="523">
        <v>2</v>
      </c>
      <c r="K6" s="523">
        <v>16</v>
      </c>
      <c r="L6" s="523">
        <v>28</v>
      </c>
      <c r="M6" s="523">
        <v>3</v>
      </c>
      <c r="O6" s="528"/>
      <c r="P6" s="522"/>
      <c r="Q6" s="522"/>
      <c r="R6" s="522"/>
      <c r="S6" s="522"/>
    </row>
    <row r="7" spans="2:25" ht="8.1" customHeight="1" x14ac:dyDescent="0.2">
      <c r="B7" s="141"/>
      <c r="C7" s="52"/>
      <c r="D7" s="52"/>
      <c r="E7" s="52"/>
      <c r="F7" s="52"/>
      <c r="G7" s="516"/>
      <c r="H7" s="517"/>
      <c r="I7" s="526"/>
      <c r="J7" s="523"/>
      <c r="K7" s="523"/>
      <c r="L7" s="523"/>
      <c r="M7" s="523"/>
      <c r="O7" s="529"/>
      <c r="P7" s="522"/>
      <c r="Q7" s="522"/>
      <c r="R7" s="522"/>
      <c r="S7" s="522"/>
    </row>
    <row r="8" spans="2:25" ht="15.95" customHeight="1" x14ac:dyDescent="0.2">
      <c r="B8" s="165" t="str">
        <f>IF(' '!M35="","",' '!M34)</f>
        <v>Herve LEBORGNE</v>
      </c>
      <c r="C8" s="51">
        <v>0</v>
      </c>
      <c r="D8" s="51">
        <v>5</v>
      </c>
      <c r="E8" s="51">
        <v>19</v>
      </c>
      <c r="F8" s="51">
        <v>3</v>
      </c>
      <c r="I8" s="166"/>
      <c r="K8" s="174">
        <v>0.78259999999999996</v>
      </c>
      <c r="N8" s="524"/>
    </row>
    <row r="9" spans="2:25" ht="8.1" customHeight="1" x14ac:dyDescent="0.2">
      <c r="B9" s="141"/>
      <c r="C9" s="52"/>
      <c r="D9" s="173">
        <v>0.78259999999999996</v>
      </c>
      <c r="E9" s="52"/>
      <c r="F9" s="52"/>
      <c r="I9" s="166"/>
      <c r="N9" s="524"/>
      <c r="O9" s="525" t="str">
        <f>IF(AND(J6="",J12=""),"",IF(J6=2,I6,I12))</f>
        <v>Christian LETEN</v>
      </c>
      <c r="P9" s="523">
        <v>2</v>
      </c>
      <c r="Q9" s="523">
        <v>16</v>
      </c>
      <c r="R9" s="523">
        <v>20</v>
      </c>
      <c r="S9" s="523">
        <v>6</v>
      </c>
    </row>
    <row r="10" spans="2:25" ht="8.1" customHeight="1" x14ac:dyDescent="0.2">
      <c r="B10" s="141"/>
      <c r="C10" s="52"/>
      <c r="D10" s="52"/>
      <c r="E10" s="52"/>
      <c r="F10" s="52"/>
      <c r="I10" s="166"/>
      <c r="N10" s="537"/>
      <c r="O10" s="526"/>
      <c r="P10" s="523"/>
      <c r="Q10" s="523"/>
      <c r="R10" s="523"/>
      <c r="S10" s="523"/>
    </row>
    <row r="11" spans="2:25" ht="15.95" customHeight="1" x14ac:dyDescent="0.2">
      <c r="B11" s="165" t="str">
        <f>IF(' '!M35="","",' '!M26)</f>
        <v>Patrick VAUDAY</v>
      </c>
      <c r="C11" s="51">
        <v>2</v>
      </c>
      <c r="D11" s="51">
        <v>13</v>
      </c>
      <c r="E11" s="51">
        <v>18</v>
      </c>
      <c r="F11" s="51">
        <v>4</v>
      </c>
      <c r="I11" s="166"/>
      <c r="N11" s="537"/>
      <c r="O11" s="166"/>
      <c r="Q11" s="174">
        <v>0.78259999999999996</v>
      </c>
      <c r="T11" s="518"/>
      <c r="U11" s="520" t="s">
        <v>52</v>
      </c>
      <c r="V11" s="522" t="s">
        <v>54</v>
      </c>
      <c r="W11" s="522" t="s">
        <v>55</v>
      </c>
      <c r="X11" s="522" t="s">
        <v>56</v>
      </c>
      <c r="Y11" s="522" t="s">
        <v>57</v>
      </c>
    </row>
    <row r="12" spans="2:25" ht="8.1" customHeight="1" x14ac:dyDescent="0.2">
      <c r="B12" s="141"/>
      <c r="C12" s="52"/>
      <c r="D12" s="173">
        <v>0.78259999999999996</v>
      </c>
      <c r="E12" s="52"/>
      <c r="F12" s="52"/>
      <c r="G12" s="518"/>
      <c r="H12" s="519"/>
      <c r="I12" s="525" t="str">
        <f>IF(AND(C11="",C14=""),"",IF(C11=2,B11,B14))</f>
        <v>Patrick VAUDAY</v>
      </c>
      <c r="J12" s="523">
        <v>0</v>
      </c>
      <c r="K12" s="523">
        <v>10</v>
      </c>
      <c r="L12" s="523">
        <v>28</v>
      </c>
      <c r="M12" s="523">
        <v>3</v>
      </c>
      <c r="O12" s="166"/>
      <c r="T12" s="518"/>
      <c r="U12" s="520"/>
      <c r="V12" s="522"/>
      <c r="W12" s="522"/>
      <c r="X12" s="522"/>
      <c r="Y12" s="522"/>
    </row>
    <row r="13" spans="2:25" ht="8.1" customHeight="1" x14ac:dyDescent="0.2">
      <c r="B13" s="141"/>
      <c r="C13" s="52"/>
      <c r="D13" s="52"/>
      <c r="E13" s="52"/>
      <c r="F13" s="52"/>
      <c r="G13" s="516"/>
      <c r="H13" s="517"/>
      <c r="I13" s="526"/>
      <c r="J13" s="523"/>
      <c r="K13" s="523"/>
      <c r="L13" s="523"/>
      <c r="M13" s="523"/>
      <c r="O13" s="166"/>
      <c r="T13" s="518"/>
      <c r="U13" s="520"/>
      <c r="V13" s="522"/>
      <c r="W13" s="522"/>
      <c r="X13" s="522"/>
      <c r="Y13" s="522"/>
    </row>
    <row r="14" spans="2:25" ht="15.95" customHeight="1" x14ac:dyDescent="0.2">
      <c r="B14" s="165" t="str">
        <f>IF(' '!M35="","",' '!M27)</f>
        <v>Yves PASTEEL</v>
      </c>
      <c r="C14" s="51">
        <v>0</v>
      </c>
      <c r="D14" s="51">
        <v>4</v>
      </c>
      <c r="E14" s="51">
        <v>18</v>
      </c>
      <c r="F14" s="51">
        <v>2</v>
      </c>
      <c r="I14" s="166"/>
      <c r="K14" s="174">
        <v>0.78259999999999996</v>
      </c>
      <c r="O14" s="166"/>
      <c r="T14" s="518"/>
    </row>
    <row r="15" spans="2:25" ht="8.1" customHeight="1" x14ac:dyDescent="0.2">
      <c r="B15" s="141"/>
      <c r="C15" s="52"/>
      <c r="D15" s="173">
        <v>0.78259999999999996</v>
      </c>
      <c r="E15" s="52"/>
      <c r="F15" s="52"/>
      <c r="I15" s="166"/>
      <c r="O15" s="167"/>
      <c r="P15" s="53"/>
      <c r="Q15" s="53"/>
      <c r="R15" s="53"/>
      <c r="S15" s="53"/>
      <c r="T15" s="518"/>
      <c r="U15" s="525" t="str">
        <f>IF(AND(P9="",P21=""),"",IF(P9=2,O9,O21))</f>
        <v>Christian LETEN</v>
      </c>
      <c r="V15" s="523">
        <v>2</v>
      </c>
      <c r="W15" s="523">
        <v>16</v>
      </c>
      <c r="X15" s="523">
        <v>20</v>
      </c>
      <c r="Y15" s="523">
        <v>3</v>
      </c>
    </row>
    <row r="16" spans="2:25" ht="8.1" customHeight="1" x14ac:dyDescent="0.2">
      <c r="B16" s="141"/>
      <c r="C16" s="52"/>
      <c r="D16" s="52"/>
      <c r="E16" s="52"/>
      <c r="F16" s="52"/>
      <c r="I16" s="166"/>
      <c r="O16" s="167"/>
      <c r="P16" s="53"/>
      <c r="Q16" s="53"/>
      <c r="R16" s="53"/>
      <c r="S16" s="53"/>
      <c r="T16" s="516"/>
      <c r="U16" s="526"/>
      <c r="V16" s="523"/>
      <c r="W16" s="523"/>
      <c r="X16" s="523"/>
      <c r="Y16" s="523"/>
    </row>
    <row r="17" spans="2:25" ht="15.95" customHeight="1" x14ac:dyDescent="0.2">
      <c r="B17" s="165" t="str">
        <f>IF(' '!M35="","",' '!M22)</f>
        <v>Jean Marc DEROUALLIERE</v>
      </c>
      <c r="C17" s="51">
        <v>0</v>
      </c>
      <c r="D17" s="51">
        <v>10</v>
      </c>
      <c r="E17" s="51">
        <v>26</v>
      </c>
      <c r="F17" s="51">
        <v>4</v>
      </c>
      <c r="I17" s="166"/>
      <c r="O17" s="166"/>
      <c r="T17" s="516"/>
      <c r="W17" s="174">
        <v>0.78259999999999996</v>
      </c>
    </row>
    <row r="18" spans="2:25" ht="8.1" customHeight="1" x14ac:dyDescent="0.2">
      <c r="B18" s="141"/>
      <c r="C18" s="52"/>
      <c r="D18" s="173">
        <v>0.78259999999999996</v>
      </c>
      <c r="E18" s="52"/>
      <c r="F18" s="52"/>
      <c r="G18" s="518"/>
      <c r="H18" s="519"/>
      <c r="I18" s="525" t="str">
        <f>IF(AND(C17="",C20=""),"",IF(C17=2,B17,B20))</f>
        <v>Rudi VAN LAETHEM</v>
      </c>
      <c r="J18" s="523">
        <v>2</v>
      </c>
      <c r="K18" s="523">
        <v>22</v>
      </c>
      <c r="L18" s="523">
        <v>20</v>
      </c>
      <c r="M18" s="523">
        <v>4</v>
      </c>
      <c r="O18" s="166"/>
      <c r="T18" s="516"/>
    </row>
    <row r="19" spans="2:25" ht="8.1" customHeight="1" x14ac:dyDescent="0.2">
      <c r="B19" s="141"/>
      <c r="C19" s="52"/>
      <c r="D19" s="52"/>
      <c r="E19" s="52"/>
      <c r="F19" s="52"/>
      <c r="G19" s="516"/>
      <c r="H19" s="517"/>
      <c r="I19" s="526"/>
      <c r="J19" s="523"/>
      <c r="K19" s="523"/>
      <c r="L19" s="523"/>
      <c r="M19" s="523"/>
      <c r="O19" s="166"/>
      <c r="T19" s="516"/>
    </row>
    <row r="20" spans="2:25" ht="15.95" customHeight="1" x14ac:dyDescent="0.2">
      <c r="B20" s="165" t="str">
        <f>IF(' '!M35="","",' '!M31)</f>
        <v>Rudi VAN LAETHEM</v>
      </c>
      <c r="C20" s="51">
        <v>2</v>
      </c>
      <c r="D20" s="51">
        <v>22</v>
      </c>
      <c r="E20" s="51">
        <v>26</v>
      </c>
      <c r="F20" s="51">
        <v>4</v>
      </c>
      <c r="I20" s="166"/>
      <c r="K20" s="174">
        <v>0.78259999999999996</v>
      </c>
      <c r="N20" s="524"/>
      <c r="O20" s="166"/>
      <c r="T20" s="516"/>
    </row>
    <row r="21" spans="2:25" ht="8.1" customHeight="1" x14ac:dyDescent="0.2">
      <c r="B21" s="141"/>
      <c r="C21" s="52"/>
      <c r="D21" s="173">
        <v>0.78259999999999996</v>
      </c>
      <c r="E21" s="52"/>
      <c r="F21" s="52"/>
      <c r="I21" s="166"/>
      <c r="N21" s="524"/>
      <c r="O21" s="525" t="str">
        <f>IF(AND(J18="",J24=""),"",IF(J18=2,I18,I24))</f>
        <v>Rudi VAN LAETHEM</v>
      </c>
      <c r="P21" s="523">
        <v>0</v>
      </c>
      <c r="Q21" s="523">
        <v>6</v>
      </c>
      <c r="R21" s="523">
        <v>20</v>
      </c>
      <c r="S21" s="523">
        <v>2</v>
      </c>
    </row>
    <row r="22" spans="2:25" ht="8.1" customHeight="1" x14ac:dyDescent="0.2">
      <c r="B22" s="141"/>
      <c r="C22" s="52"/>
      <c r="D22" s="52"/>
      <c r="E22" s="52"/>
      <c r="F22" s="52"/>
      <c r="I22" s="166"/>
      <c r="N22" s="537"/>
      <c r="O22" s="526"/>
      <c r="P22" s="523"/>
      <c r="Q22" s="523"/>
      <c r="R22" s="523"/>
      <c r="S22" s="523"/>
    </row>
    <row r="23" spans="2:25" ht="15.95" customHeight="1" x14ac:dyDescent="0.2">
      <c r="B23" s="165" t="str">
        <f>IF(' '!M35="","",' '!M23)</f>
        <v>Pierre SPINNOY</v>
      </c>
      <c r="C23" s="51">
        <v>2</v>
      </c>
      <c r="D23" s="51">
        <v>13</v>
      </c>
      <c r="E23" s="51">
        <v>18</v>
      </c>
      <c r="F23" s="51">
        <v>3</v>
      </c>
      <c r="I23" s="166"/>
      <c r="N23" s="537"/>
      <c r="O23" s="166"/>
      <c r="Q23" s="174">
        <v>0.78259999999999996</v>
      </c>
    </row>
    <row r="24" spans="2:25" ht="8.1" customHeight="1" x14ac:dyDescent="0.2">
      <c r="B24" s="141"/>
      <c r="C24" s="52"/>
      <c r="D24" s="173">
        <v>0.78259999999999996</v>
      </c>
      <c r="E24" s="52"/>
      <c r="F24" s="52"/>
      <c r="G24" s="518"/>
      <c r="H24" s="519"/>
      <c r="I24" s="525" t="str">
        <f>IF(AND(C23="",C26=""),"",IF(C23=2,B23,B26))</f>
        <v>Pierre SPINNOY</v>
      </c>
      <c r="J24" s="523">
        <v>0</v>
      </c>
      <c r="K24" s="523">
        <v>3</v>
      </c>
      <c r="L24" s="523">
        <v>20</v>
      </c>
      <c r="M24" s="523">
        <v>1</v>
      </c>
      <c r="O24" s="166"/>
    </row>
    <row r="25" spans="2:25" ht="8.1" customHeight="1" x14ac:dyDescent="0.2">
      <c r="B25" s="141"/>
      <c r="C25" s="52"/>
      <c r="D25" s="52"/>
      <c r="E25" s="52"/>
      <c r="F25" s="52"/>
      <c r="G25" s="516"/>
      <c r="H25" s="517"/>
      <c r="I25" s="526"/>
      <c r="J25" s="523"/>
      <c r="K25" s="523"/>
      <c r="L25" s="523"/>
      <c r="M25" s="523"/>
      <c r="O25" s="166"/>
    </row>
    <row r="26" spans="2:25" ht="15.95" customHeight="1" thickBot="1" x14ac:dyDescent="0.25">
      <c r="B26" s="165" t="str">
        <f>IF(' '!M35="","",' '!M30)</f>
        <v>Joel MASSON</v>
      </c>
      <c r="C26" s="51">
        <v>0</v>
      </c>
      <c r="D26" s="51">
        <v>8</v>
      </c>
      <c r="E26" s="51">
        <v>18</v>
      </c>
      <c r="F26" s="51">
        <v>3</v>
      </c>
      <c r="I26" s="166"/>
      <c r="K26" s="174">
        <v>0.78259999999999996</v>
      </c>
      <c r="O26" s="166"/>
      <c r="U26" s="536" t="s">
        <v>84</v>
      </c>
      <c r="V26" s="536"/>
      <c r="W26" s="536"/>
      <c r="X26" s="536"/>
      <c r="Y26" s="536"/>
    </row>
    <row r="27" spans="2:25" ht="8.1" customHeight="1" x14ac:dyDescent="0.2">
      <c r="B27" s="141"/>
      <c r="C27" s="52"/>
      <c r="D27" s="173">
        <v>0.78259999999999996</v>
      </c>
      <c r="E27" s="52"/>
      <c r="F27" s="52"/>
      <c r="I27" s="166"/>
      <c r="O27" s="166"/>
      <c r="U27" s="530" t="str">
        <f>IF(AND(V15="",V39=""),"",IF(V15=2,U15,U39))</f>
        <v>Christian LETEN</v>
      </c>
      <c r="V27" s="531"/>
      <c r="W27" s="531"/>
      <c r="X27" s="531"/>
      <c r="Y27" s="532"/>
    </row>
    <row r="28" spans="2:25" ht="8.1" customHeight="1" thickBot="1" x14ac:dyDescent="0.25">
      <c r="B28" s="141"/>
      <c r="C28" s="52"/>
      <c r="D28" s="52"/>
      <c r="E28" s="52"/>
      <c r="F28" s="52"/>
      <c r="I28" s="166"/>
      <c r="O28" s="166"/>
      <c r="U28" s="533"/>
      <c r="V28" s="534"/>
      <c r="W28" s="534"/>
      <c r="X28" s="534"/>
      <c r="Y28" s="535"/>
    </row>
    <row r="29" spans="2:25" ht="15.95" customHeight="1" x14ac:dyDescent="0.2">
      <c r="B29" s="165" t="str">
        <f>IF(' '!M35="","",' '!M21)</f>
        <v>Corentin LEBORGNE</v>
      </c>
      <c r="C29" s="51">
        <v>2</v>
      </c>
      <c r="D29" s="51">
        <v>16</v>
      </c>
      <c r="E29" s="51">
        <v>33</v>
      </c>
      <c r="F29" s="51">
        <v>3</v>
      </c>
      <c r="I29" s="166"/>
      <c r="O29" s="166"/>
    </row>
    <row r="30" spans="2:25" ht="8.1" customHeight="1" x14ac:dyDescent="0.2">
      <c r="B30" s="141"/>
      <c r="C30" s="52"/>
      <c r="D30" s="173">
        <v>0.78259999999999996</v>
      </c>
      <c r="E30" s="52"/>
      <c r="F30" s="52"/>
      <c r="G30" s="518"/>
      <c r="H30" s="519"/>
      <c r="I30" s="525" t="str">
        <f>IF(AND(C29="",C32=""),"",IF(C29=2,B29,B32))</f>
        <v>Corentin LEBORGNE</v>
      </c>
      <c r="J30" s="523">
        <v>2</v>
      </c>
      <c r="K30" s="523">
        <v>16</v>
      </c>
      <c r="L30" s="523">
        <v>31</v>
      </c>
      <c r="M30" s="523">
        <v>4</v>
      </c>
      <c r="O30" s="166"/>
    </row>
    <row r="31" spans="2:25" ht="8.1" customHeight="1" x14ac:dyDescent="0.2">
      <c r="B31" s="141"/>
      <c r="C31" s="52"/>
      <c r="D31" s="52"/>
      <c r="E31" s="52"/>
      <c r="F31" s="52"/>
      <c r="G31" s="516"/>
      <c r="H31" s="517"/>
      <c r="I31" s="526"/>
      <c r="J31" s="523"/>
      <c r="K31" s="523"/>
      <c r="L31" s="523"/>
      <c r="M31" s="523"/>
      <c r="O31" s="166"/>
    </row>
    <row r="32" spans="2:25" ht="15.95" customHeight="1" x14ac:dyDescent="0.2">
      <c r="B32" s="165" t="str">
        <f>IF(' '!M35="","",' '!M32)</f>
        <v>Pierre DUSSAULE</v>
      </c>
      <c r="C32" s="51">
        <v>0</v>
      </c>
      <c r="D32" s="51">
        <v>11</v>
      </c>
      <c r="E32" s="51">
        <v>33</v>
      </c>
      <c r="F32" s="51">
        <v>2</v>
      </c>
      <c r="I32" s="166"/>
      <c r="K32" s="174">
        <v>0.78259999999999996</v>
      </c>
      <c r="N32" s="524"/>
      <c r="O32" s="166"/>
    </row>
    <row r="33" spans="2:25" ht="8.1" customHeight="1" x14ac:dyDescent="0.2">
      <c r="B33" s="141"/>
      <c r="C33" s="52"/>
      <c r="D33" s="173">
        <v>0.78259999999999996</v>
      </c>
      <c r="E33" s="52"/>
      <c r="F33" s="52"/>
      <c r="I33" s="166"/>
      <c r="N33" s="524"/>
      <c r="O33" s="525" t="str">
        <f>IF(AND(J30="",J36=""),"",IF(J30=2,I30,I36))</f>
        <v>Corentin LEBORGNE</v>
      </c>
      <c r="P33" s="523">
        <v>2</v>
      </c>
      <c r="Q33" s="523">
        <v>16</v>
      </c>
      <c r="R33" s="523">
        <v>34</v>
      </c>
      <c r="S33" s="523">
        <v>4</v>
      </c>
    </row>
    <row r="34" spans="2:25" ht="8.1" customHeight="1" x14ac:dyDescent="0.2">
      <c r="B34" s="141"/>
      <c r="C34" s="52"/>
      <c r="D34" s="52"/>
      <c r="E34" s="52"/>
      <c r="F34" s="52"/>
      <c r="I34" s="166"/>
      <c r="N34" s="537"/>
      <c r="O34" s="526"/>
      <c r="P34" s="523"/>
      <c r="Q34" s="523"/>
      <c r="R34" s="523"/>
      <c r="S34" s="523"/>
    </row>
    <row r="35" spans="2:25" ht="15.95" customHeight="1" x14ac:dyDescent="0.2">
      <c r="B35" s="165" t="str">
        <f>IF(' '!M35="","",' '!M24)</f>
        <v>Kjell PAUWELS</v>
      </c>
      <c r="C35" s="51">
        <v>0</v>
      </c>
      <c r="D35" s="51">
        <v>10</v>
      </c>
      <c r="E35" s="51">
        <v>20</v>
      </c>
      <c r="F35" s="51">
        <v>3</v>
      </c>
      <c r="I35" s="166"/>
      <c r="N35" s="537"/>
      <c r="O35" s="166"/>
      <c r="Q35" s="174">
        <v>0.78259999999999996</v>
      </c>
      <c r="T35" s="518"/>
    </row>
    <row r="36" spans="2:25" ht="8.1" customHeight="1" x14ac:dyDescent="0.2">
      <c r="B36" s="141"/>
      <c r="C36" s="52"/>
      <c r="D36" s="173">
        <v>0.78259999999999996</v>
      </c>
      <c r="E36" s="52"/>
      <c r="F36" s="52"/>
      <c r="G36" s="518"/>
      <c r="H36" s="519"/>
      <c r="I36" s="525" t="str">
        <f>IF(AND(C35="",C38=""),"",IF(C35=2,B35,B38))</f>
        <v>Loic TETU</v>
      </c>
      <c r="J36" s="523">
        <v>0</v>
      </c>
      <c r="K36" s="523">
        <v>6</v>
      </c>
      <c r="L36" s="523">
        <v>31</v>
      </c>
      <c r="M36" s="523">
        <v>3</v>
      </c>
      <c r="O36" s="166"/>
      <c r="T36" s="518"/>
    </row>
    <row r="37" spans="2:25" ht="8.1" customHeight="1" x14ac:dyDescent="0.2">
      <c r="B37" s="141"/>
      <c r="C37" s="52"/>
      <c r="D37" s="52"/>
      <c r="E37" s="52"/>
      <c r="F37" s="52"/>
      <c r="G37" s="516"/>
      <c r="H37" s="517"/>
      <c r="I37" s="526"/>
      <c r="J37" s="523"/>
      <c r="K37" s="523"/>
      <c r="L37" s="523"/>
      <c r="M37" s="523"/>
      <c r="O37" s="166"/>
      <c r="T37" s="518"/>
    </row>
    <row r="38" spans="2:25" ht="15.95" customHeight="1" x14ac:dyDescent="0.2">
      <c r="B38" s="165" t="str">
        <f>IF(' '!M35="","",' '!M29)</f>
        <v>Loic TETU</v>
      </c>
      <c r="C38" s="51">
        <v>2</v>
      </c>
      <c r="D38" s="51">
        <v>11</v>
      </c>
      <c r="E38" s="51">
        <v>20</v>
      </c>
      <c r="F38" s="51">
        <v>5</v>
      </c>
      <c r="I38" s="166"/>
      <c r="K38" s="174">
        <v>0.78259999999999996</v>
      </c>
      <c r="O38" s="166"/>
      <c r="T38" s="518"/>
    </row>
    <row r="39" spans="2:25" ht="8.1" customHeight="1" x14ac:dyDescent="0.2">
      <c r="B39" s="141"/>
      <c r="C39" s="52"/>
      <c r="D39" s="173">
        <v>0.78259999999999996</v>
      </c>
      <c r="E39" s="52"/>
      <c r="F39" s="52"/>
      <c r="I39" s="166"/>
      <c r="O39" s="166"/>
      <c r="T39" s="518"/>
      <c r="U39" s="525" t="str">
        <f>IF(AND(P33="",P45=""),"",IF(P33=2,O33,O45))</f>
        <v>Corentin LEBORGNE</v>
      </c>
      <c r="V39" s="523">
        <v>0</v>
      </c>
      <c r="W39" s="523">
        <v>7</v>
      </c>
      <c r="X39" s="523">
        <v>20</v>
      </c>
      <c r="Y39" s="523">
        <v>2</v>
      </c>
    </row>
    <row r="40" spans="2:25" ht="8.1" customHeight="1" x14ac:dyDescent="0.2">
      <c r="B40" s="141"/>
      <c r="C40" s="52"/>
      <c r="D40" s="52"/>
      <c r="E40" s="52"/>
      <c r="F40" s="52"/>
      <c r="I40" s="166"/>
      <c r="O40" s="166"/>
      <c r="T40" s="516"/>
      <c r="U40" s="526"/>
      <c r="V40" s="523"/>
      <c r="W40" s="523"/>
      <c r="X40" s="523"/>
      <c r="Y40" s="523"/>
    </row>
    <row r="41" spans="2:25" ht="15.95" customHeight="1" x14ac:dyDescent="0.2">
      <c r="B41" s="165" t="str">
        <f>IF(' '!M35="","",' '!M20)</f>
        <v>Philippe CABANES</v>
      </c>
      <c r="C41" s="51">
        <v>0</v>
      </c>
      <c r="D41" s="51">
        <v>11</v>
      </c>
      <c r="E41" s="51">
        <v>31</v>
      </c>
      <c r="F41" s="51">
        <v>2</v>
      </c>
      <c r="I41" s="166"/>
      <c r="O41" s="166"/>
      <c r="T41" s="516"/>
      <c r="W41" s="174">
        <v>0.78259999999999996</v>
      </c>
    </row>
    <row r="42" spans="2:25" ht="8.1" customHeight="1" x14ac:dyDescent="0.2">
      <c r="B42" s="141"/>
      <c r="C42" s="52"/>
      <c r="D42" s="173">
        <v>0.78259999999999996</v>
      </c>
      <c r="E42" s="52"/>
      <c r="F42" s="52"/>
      <c r="G42" s="518"/>
      <c r="H42" s="519"/>
      <c r="I42" s="525" t="str">
        <f>IF(AND(C41="",C44=""),"",IF(C41=2,B41,B44))</f>
        <v>Pascal DE KIMPE</v>
      </c>
      <c r="J42" s="523">
        <v>0</v>
      </c>
      <c r="K42" s="523">
        <v>7</v>
      </c>
      <c r="L42" s="523">
        <v>25</v>
      </c>
      <c r="M42" s="523">
        <v>2</v>
      </c>
      <c r="O42" s="166"/>
      <c r="T42" s="516"/>
    </row>
    <row r="43" spans="2:25" ht="8.1" customHeight="1" x14ac:dyDescent="0.2">
      <c r="B43" s="141"/>
      <c r="C43" s="52"/>
      <c r="D43" s="52"/>
      <c r="E43" s="52"/>
      <c r="F43" s="52"/>
      <c r="G43" s="516"/>
      <c r="H43" s="517"/>
      <c r="I43" s="526"/>
      <c r="J43" s="523"/>
      <c r="K43" s="523"/>
      <c r="L43" s="523"/>
      <c r="M43" s="523"/>
      <c r="O43" s="166"/>
      <c r="T43" s="516"/>
    </row>
    <row r="44" spans="2:25" ht="15.95" customHeight="1" x14ac:dyDescent="0.2">
      <c r="B44" s="165" t="str">
        <f>IF(' '!M35="","",' '!M33)</f>
        <v>Pascal DE KIMPE</v>
      </c>
      <c r="C44" s="51">
        <v>2</v>
      </c>
      <c r="D44" s="51">
        <v>11</v>
      </c>
      <c r="E44" s="51">
        <v>31</v>
      </c>
      <c r="F44" s="51">
        <v>2</v>
      </c>
      <c r="I44" s="166"/>
      <c r="K44" s="174">
        <v>0.78259999999999996</v>
      </c>
      <c r="N44" s="524"/>
      <c r="O44" s="166"/>
      <c r="T44" s="516"/>
    </row>
    <row r="45" spans="2:25" ht="8.1" customHeight="1" x14ac:dyDescent="0.2">
      <c r="B45" s="141"/>
      <c r="C45" s="52"/>
      <c r="D45" s="173">
        <v>0.78259999999999996</v>
      </c>
      <c r="E45" s="52"/>
      <c r="F45" s="52"/>
      <c r="I45" s="166"/>
      <c r="N45" s="524"/>
      <c r="O45" s="525" t="str">
        <f>IF(AND(J42="",J48=""),"",IF(J42=2,I42,I48))</f>
        <v>Bart REINDERS</v>
      </c>
      <c r="P45" s="523">
        <v>0</v>
      </c>
      <c r="Q45" s="523">
        <v>12</v>
      </c>
      <c r="R45" s="523">
        <v>34</v>
      </c>
      <c r="S45" s="523">
        <v>3</v>
      </c>
    </row>
    <row r="46" spans="2:25" ht="8.1" customHeight="1" x14ac:dyDescent="0.2">
      <c r="B46" s="141"/>
      <c r="C46" s="52"/>
      <c r="D46" s="52"/>
      <c r="E46" s="52"/>
      <c r="F46" s="52"/>
      <c r="I46" s="166"/>
      <c r="N46" s="537"/>
      <c r="O46" s="526"/>
      <c r="P46" s="523"/>
      <c r="Q46" s="523"/>
      <c r="R46" s="523"/>
      <c r="S46" s="523"/>
    </row>
    <row r="47" spans="2:25" ht="15.95" customHeight="1" x14ac:dyDescent="0.2">
      <c r="B47" s="165" t="str">
        <f>IF(' '!M35="","",' '!M25)</f>
        <v>Claude THOUVENIN</v>
      </c>
      <c r="C47" s="51">
        <v>0</v>
      </c>
      <c r="D47" s="51">
        <v>7</v>
      </c>
      <c r="E47" s="51">
        <v>21</v>
      </c>
      <c r="F47" s="51">
        <v>2</v>
      </c>
      <c r="I47" s="166"/>
      <c r="N47" s="537"/>
      <c r="Q47" s="174">
        <v>0.78259999999999996</v>
      </c>
    </row>
    <row r="48" spans="2:25" ht="8.1" customHeight="1" x14ac:dyDescent="0.2">
      <c r="B48" s="141"/>
      <c r="C48" s="52"/>
      <c r="D48" s="173">
        <v>0.78259999999999996</v>
      </c>
      <c r="E48" s="52"/>
      <c r="F48" s="52"/>
      <c r="G48" s="518"/>
      <c r="H48" s="519"/>
      <c r="I48" s="525" t="str">
        <f>IF(AND(C47="",C50=""),"",IF(C47=2,B47,B50))</f>
        <v>Bart REINDERS</v>
      </c>
      <c r="J48" s="523">
        <v>2</v>
      </c>
      <c r="K48" s="523">
        <v>13</v>
      </c>
      <c r="L48" s="523">
        <v>25</v>
      </c>
      <c r="M48" s="523">
        <v>3</v>
      </c>
    </row>
    <row r="49" spans="2:13" ht="8.1" customHeight="1" x14ac:dyDescent="0.2">
      <c r="B49" s="141"/>
      <c r="C49" s="52"/>
      <c r="D49" s="52"/>
      <c r="E49" s="52"/>
      <c r="F49" s="52"/>
      <c r="G49" s="516"/>
      <c r="H49" s="517"/>
      <c r="I49" s="526"/>
      <c r="J49" s="523"/>
      <c r="K49" s="523"/>
      <c r="L49" s="523"/>
      <c r="M49" s="523"/>
    </row>
    <row r="50" spans="2:13" ht="15.95" customHeight="1" x14ac:dyDescent="0.2">
      <c r="B50" s="165" t="str">
        <f>IF(' '!M35="","",' '!M28)</f>
        <v>Bart REINDERS</v>
      </c>
      <c r="C50" s="51">
        <v>2</v>
      </c>
      <c r="D50" s="51">
        <v>13</v>
      </c>
      <c r="E50" s="51">
        <v>21</v>
      </c>
      <c r="F50" s="51">
        <v>4</v>
      </c>
      <c r="K50" s="174">
        <v>0.78259999999999996</v>
      </c>
    </row>
    <row r="51" spans="2:13" ht="8.1" customHeight="1" x14ac:dyDescent="0.2">
      <c r="D51" s="174">
        <v>0.78259999999999996</v>
      </c>
    </row>
  </sheetData>
  <mergeCells count="121">
    <mergeCell ref="I18:I19"/>
    <mergeCell ref="G19:H19"/>
    <mergeCell ref="G37:H37"/>
    <mergeCell ref="G42:H42"/>
    <mergeCell ref="G43:H43"/>
    <mergeCell ref="G48:H48"/>
    <mergeCell ref="B1:Y1"/>
    <mergeCell ref="I6:I7"/>
    <mergeCell ref="J6:J7"/>
    <mergeCell ref="K6:K7"/>
    <mergeCell ref="L6:L7"/>
    <mergeCell ref="M6:M7"/>
    <mergeCell ref="G6:H6"/>
    <mergeCell ref="G7:H7"/>
    <mergeCell ref="B2:B3"/>
    <mergeCell ref="C2:C3"/>
    <mergeCell ref="D2:D3"/>
    <mergeCell ref="E2:E3"/>
    <mergeCell ref="F2:F3"/>
    <mergeCell ref="L3:L4"/>
    <mergeCell ref="M3:M4"/>
    <mergeCell ref="R9:R10"/>
    <mergeCell ref="S9:S10"/>
    <mergeCell ref="N10:N11"/>
    <mergeCell ref="P5:P7"/>
    <mergeCell ref="Q5:Q7"/>
    <mergeCell ref="S5:S7"/>
    <mergeCell ref="L12:L13"/>
    <mergeCell ref="M12:M13"/>
    <mergeCell ref="N8:N9"/>
    <mergeCell ref="O9:O10"/>
    <mergeCell ref="P9:P10"/>
    <mergeCell ref="Q9:Q10"/>
    <mergeCell ref="R5:R7"/>
    <mergeCell ref="O5:O7"/>
    <mergeCell ref="U26:Y26"/>
    <mergeCell ref="O21:O22"/>
    <mergeCell ref="P21:P22"/>
    <mergeCell ref="Q21:Q22"/>
    <mergeCell ref="R21:R22"/>
    <mergeCell ref="S21:S22"/>
    <mergeCell ref="U15:U16"/>
    <mergeCell ref="V15:V16"/>
    <mergeCell ref="W15:W16"/>
    <mergeCell ref="X15:X16"/>
    <mergeCell ref="Y15:Y16"/>
    <mergeCell ref="T11:T15"/>
    <mergeCell ref="T16:T20"/>
    <mergeCell ref="Y11:Y13"/>
    <mergeCell ref="U11:U13"/>
    <mergeCell ref="V11:V13"/>
    <mergeCell ref="W11:W13"/>
    <mergeCell ref="X11:X13"/>
    <mergeCell ref="L24:L25"/>
    <mergeCell ref="M24:M25"/>
    <mergeCell ref="N22:N23"/>
    <mergeCell ref="J18:J19"/>
    <mergeCell ref="K18:K19"/>
    <mergeCell ref="L18:L19"/>
    <mergeCell ref="M18:M19"/>
    <mergeCell ref="N20:N21"/>
    <mergeCell ref="N34:N35"/>
    <mergeCell ref="U27:Y28"/>
    <mergeCell ref="J36:J37"/>
    <mergeCell ref="K36:K37"/>
    <mergeCell ref="L36:L37"/>
    <mergeCell ref="M36:M37"/>
    <mergeCell ref="N32:N33"/>
    <mergeCell ref="O33:O34"/>
    <mergeCell ref="J30:J31"/>
    <mergeCell ref="K30:K31"/>
    <mergeCell ref="L30:L31"/>
    <mergeCell ref="M30:M31"/>
    <mergeCell ref="Y39:Y40"/>
    <mergeCell ref="T40:T44"/>
    <mergeCell ref="T35:T39"/>
    <mergeCell ref="P45:P46"/>
    <mergeCell ref="Q45:Q46"/>
    <mergeCell ref="R45:R46"/>
    <mergeCell ref="S45:S46"/>
    <mergeCell ref="P33:P34"/>
    <mergeCell ref="Q33:Q34"/>
    <mergeCell ref="R33:R34"/>
    <mergeCell ref="S33:S34"/>
    <mergeCell ref="M42:M43"/>
    <mergeCell ref="J48:J49"/>
    <mergeCell ref="K48:K49"/>
    <mergeCell ref="L48:L49"/>
    <mergeCell ref="M48:M49"/>
    <mergeCell ref="U39:U40"/>
    <mergeCell ref="V39:V40"/>
    <mergeCell ref="W39:W40"/>
    <mergeCell ref="X39:X40"/>
    <mergeCell ref="O45:O46"/>
    <mergeCell ref="N44:N45"/>
    <mergeCell ref="N46:N47"/>
    <mergeCell ref="L42:L43"/>
    <mergeCell ref="I48:I49"/>
    <mergeCell ref="I36:I37"/>
    <mergeCell ref="I30:I31"/>
    <mergeCell ref="I12:I13"/>
    <mergeCell ref="G12:H12"/>
    <mergeCell ref="I3:I4"/>
    <mergeCell ref="G13:H13"/>
    <mergeCell ref="J3:J4"/>
    <mergeCell ref="K3:K4"/>
    <mergeCell ref="J12:J13"/>
    <mergeCell ref="K12:K13"/>
    <mergeCell ref="I42:I43"/>
    <mergeCell ref="J42:J43"/>
    <mergeCell ref="K42:K43"/>
    <mergeCell ref="I24:I25"/>
    <mergeCell ref="J24:J25"/>
    <mergeCell ref="K24:K25"/>
    <mergeCell ref="G49:H49"/>
    <mergeCell ref="G24:H24"/>
    <mergeCell ref="G25:H25"/>
    <mergeCell ref="G30:H30"/>
    <mergeCell ref="G31:H31"/>
    <mergeCell ref="G36:H36"/>
    <mergeCell ref="G18:H18"/>
  </mergeCells>
  <printOptions horizontalCentered="1" verticalCentered="1"/>
  <pageMargins left="0" right="0" top="0.35433070866141736" bottom="0.35433070866141736" header="0.31496062992125984" footer="0.31496062992125984"/>
  <pageSetup paperSize="9" scale="72" orientation="landscape" horizontalDpi="360" verticalDpi="360" r:id="rId1"/>
  <headerFooter>
    <oddFooter>&amp;C_x000D_&amp;1#&amp;"Aptos"&amp;10&amp;K13A10E S2 - Restricted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Button 1">
              <controlPr defaultSize="0" print="0" autoFill="0" autoLine="0" autoPict="0" macro="[0]!tournoi">
                <anchor moveWithCells="1" sizeWithCells="1">
                  <from>
                    <xdr:col>26</xdr:col>
                    <xdr:colOff>152400</xdr:colOff>
                    <xdr:row>0</xdr:row>
                    <xdr:rowOff>142875</xdr:rowOff>
                  </from>
                  <to>
                    <xdr:col>27</xdr:col>
                    <xdr:colOff>714375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5" name="Button 86">
              <controlPr defaultSize="0" print="0" autoFill="0" autoLine="0" autoPict="0" macro="[0]!Diaporama">
                <anchor moveWithCells="1" sizeWithCells="1">
                  <from>
                    <xdr:col>26</xdr:col>
                    <xdr:colOff>390525</xdr:colOff>
                    <xdr:row>2</xdr:row>
                    <xdr:rowOff>142875</xdr:rowOff>
                  </from>
                  <to>
                    <xdr:col>27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B1:AF147"/>
  <sheetViews>
    <sheetView showGridLines="0" zoomScaleNormal="100" workbookViewId="0">
      <selection activeCell="D3" sqref="D3"/>
    </sheetView>
  </sheetViews>
  <sheetFormatPr defaultColWidth="11.42578125" defaultRowHeight="12.75" x14ac:dyDescent="0.2"/>
  <cols>
    <col min="1" max="1" width="0.85546875" customWidth="1"/>
    <col min="2" max="2" width="11.28515625" style="39" customWidth="1"/>
    <col min="3" max="3" width="32.42578125" customWidth="1"/>
    <col min="4" max="4" width="14.85546875" customWidth="1"/>
    <col min="5" max="5" width="12.7109375" customWidth="1"/>
    <col min="6" max="6" width="12.42578125" customWidth="1"/>
    <col min="7" max="7" width="14.85546875" customWidth="1"/>
    <col min="8" max="8" width="15.28515625" customWidth="1"/>
    <col min="9" max="9" width="12" customWidth="1"/>
    <col min="10" max="10" width="0.85546875" customWidth="1"/>
  </cols>
  <sheetData>
    <row r="1" spans="2:26" ht="24" thickBot="1" x14ac:dyDescent="0.25">
      <c r="B1" s="462" t="s">
        <v>144</v>
      </c>
      <c r="C1" s="462"/>
      <c r="D1" s="462"/>
      <c r="E1" s="462"/>
      <c r="F1" s="462"/>
      <c r="G1" s="462"/>
      <c r="H1" s="462"/>
      <c r="I1" s="462"/>
    </row>
    <row r="2" spans="2:26" ht="30.75" customHeight="1" x14ac:dyDescent="0.2">
      <c r="B2" s="226" t="s">
        <v>145</v>
      </c>
      <c r="C2" s="422" t="s">
        <v>86</v>
      </c>
      <c r="D2" s="422" t="s">
        <v>148</v>
      </c>
      <c r="E2" s="422" t="s">
        <v>88</v>
      </c>
      <c r="F2" s="422" t="s">
        <v>89</v>
      </c>
      <c r="G2" s="227" t="s">
        <v>170</v>
      </c>
      <c r="H2" s="227" t="s">
        <v>147</v>
      </c>
      <c r="I2" s="228" t="s">
        <v>10</v>
      </c>
      <c r="J2" s="84"/>
    </row>
    <row r="3" spans="2:26" ht="18" customHeight="1" x14ac:dyDescent="0.2">
      <c r="B3" s="229">
        <v>1</v>
      </c>
      <c r="C3" s="231" t="str">
        <f>' '!Z3</f>
        <v>Christophe LALLEMAND</v>
      </c>
      <c r="D3" s="34">
        <f>' '!AA3</f>
        <v>12</v>
      </c>
      <c r="E3" s="34">
        <f>' '!AB3</f>
        <v>125</v>
      </c>
      <c r="F3" s="34">
        <f>' '!AC3</f>
        <v>196</v>
      </c>
      <c r="G3" s="60">
        <f>' '!AD3</f>
        <v>0.60447959183673472</v>
      </c>
      <c r="H3" s="60">
        <f>' '!AE3</f>
        <v>0.90476190476190477</v>
      </c>
      <c r="I3" s="35">
        <f>' '!AF3</f>
        <v>5</v>
      </c>
      <c r="K3" s="50"/>
      <c r="L3" s="50"/>
      <c r="M3" s="50"/>
      <c r="N3" s="50"/>
      <c r="O3" s="50"/>
      <c r="P3" s="50"/>
      <c r="Q3" s="50"/>
      <c r="R3" s="57"/>
      <c r="S3" s="57"/>
      <c r="T3" s="57"/>
      <c r="U3" s="57"/>
      <c r="V3" s="57"/>
      <c r="W3" s="57"/>
    </row>
    <row r="4" spans="2:26" ht="18" customHeight="1" x14ac:dyDescent="0.2">
      <c r="B4" s="229">
        <v>2</v>
      </c>
      <c r="C4" s="216" t="str">
        <f>' '!Z6</f>
        <v>David STAELENS</v>
      </c>
      <c r="D4" s="34">
        <f>' '!AA6</f>
        <v>10</v>
      </c>
      <c r="E4" s="34">
        <f>' '!AB6</f>
        <v>84</v>
      </c>
      <c r="F4" s="34">
        <f>' '!AC6</f>
        <v>186</v>
      </c>
      <c r="G4" s="60">
        <f>' '!AD6</f>
        <v>0.45161290322580644</v>
      </c>
      <c r="H4" s="60">
        <f>' '!AE6</f>
        <v>0.8125</v>
      </c>
      <c r="I4" s="35">
        <f>' '!AF6</f>
        <v>3</v>
      </c>
      <c r="K4" s="50"/>
      <c r="L4" s="50"/>
      <c r="M4" s="50"/>
      <c r="N4" s="50"/>
      <c r="O4" s="50"/>
      <c r="P4" s="50"/>
      <c r="Q4" s="50"/>
      <c r="R4" s="199"/>
      <c r="S4" s="199"/>
      <c r="T4" s="199"/>
      <c r="U4" s="199"/>
      <c r="V4" s="200"/>
      <c r="W4" s="41"/>
      <c r="X4" s="39"/>
      <c r="Y4" s="39"/>
      <c r="Z4" s="39"/>
    </row>
    <row r="5" spans="2:26" ht="18" customHeight="1" x14ac:dyDescent="0.2">
      <c r="B5" s="229">
        <v>3</v>
      </c>
      <c r="C5" s="216" t="str">
        <f>' '!Z9</f>
        <v>Dominique FERIOL</v>
      </c>
      <c r="D5" s="34">
        <f>' '!AA9</f>
        <v>8</v>
      </c>
      <c r="E5" s="34">
        <f>' '!AB9</f>
        <v>93</v>
      </c>
      <c r="F5" s="34">
        <f>' '!AC9</f>
        <v>197</v>
      </c>
      <c r="G5" s="60">
        <f>' '!AD9</f>
        <v>0.45663147208121829</v>
      </c>
      <c r="H5" s="60">
        <f>' '!AE9</f>
        <v>0.64</v>
      </c>
      <c r="I5" s="35">
        <f>' '!AF9</f>
        <v>4</v>
      </c>
      <c r="K5" s="50"/>
      <c r="L5" s="50"/>
      <c r="M5" s="50"/>
      <c r="N5" s="50"/>
      <c r="O5" s="50"/>
      <c r="P5" s="50"/>
      <c r="Q5" s="50"/>
      <c r="R5" s="199"/>
      <c r="S5" s="199"/>
      <c r="T5" s="199"/>
      <c r="U5" s="199"/>
      <c r="V5" s="199"/>
      <c r="W5" s="202"/>
    </row>
    <row r="6" spans="2:26" ht="18" customHeight="1" x14ac:dyDescent="0.2">
      <c r="B6" s="229">
        <v>4</v>
      </c>
      <c r="C6" s="216" t="str">
        <f>' '!Z10</f>
        <v>Danny D'HONDT</v>
      </c>
      <c r="D6" s="34">
        <f>' '!AA10</f>
        <v>8</v>
      </c>
      <c r="E6" s="34">
        <f>' '!AB10</f>
        <v>70</v>
      </c>
      <c r="F6" s="34">
        <f>' '!AC10</f>
        <v>169</v>
      </c>
      <c r="G6" s="60">
        <f>' '!AD10</f>
        <v>0.38075502958579882</v>
      </c>
      <c r="H6" s="60">
        <f>' '!AE10</f>
        <v>0.65</v>
      </c>
      <c r="I6" s="35">
        <f>' '!AF10</f>
        <v>4</v>
      </c>
      <c r="K6" s="50"/>
      <c r="L6" s="50"/>
      <c r="M6" s="50"/>
      <c r="N6" s="50"/>
      <c r="O6" s="50"/>
      <c r="P6" s="50"/>
      <c r="Q6" s="50"/>
      <c r="R6" s="201"/>
      <c r="V6" s="83"/>
      <c r="W6" s="57"/>
      <c r="X6" s="40"/>
    </row>
    <row r="7" spans="2:26" ht="18" customHeight="1" x14ac:dyDescent="0.2">
      <c r="B7" s="229">
        <v>5</v>
      </c>
      <c r="C7" s="216" t="str">
        <f>' '!Z13</f>
        <v>Thibault MASSON</v>
      </c>
      <c r="D7" s="34">
        <f>' '!AA13</f>
        <v>8</v>
      </c>
      <c r="E7" s="34">
        <f>' '!AB13</f>
        <v>51</v>
      </c>
      <c r="F7" s="34">
        <f>' '!AC13</f>
        <v>102.0001</v>
      </c>
      <c r="G7" s="60">
        <f>' '!AD13</f>
        <v>0.47229169383167269</v>
      </c>
      <c r="H7" s="60">
        <f>' '!AE13</f>
        <v>1.4444444444444444</v>
      </c>
      <c r="I7" s="35">
        <f>' '!AF13</f>
        <v>4</v>
      </c>
      <c r="K7" s="50"/>
      <c r="L7" s="50"/>
      <c r="M7" s="50"/>
      <c r="N7" s="50"/>
      <c r="O7" s="50"/>
      <c r="P7" s="50"/>
      <c r="Q7" s="50"/>
      <c r="R7" s="201"/>
      <c r="S7" s="57"/>
      <c r="T7" s="57"/>
      <c r="U7" s="57"/>
      <c r="V7" s="83"/>
      <c r="W7" s="57"/>
      <c r="X7" s="40"/>
    </row>
    <row r="8" spans="2:26" ht="18" customHeight="1" x14ac:dyDescent="0.2">
      <c r="B8" s="229">
        <v>6</v>
      </c>
      <c r="C8" s="216" t="str">
        <f>' '!Z14</f>
        <v>Patrick KESTELOOT</v>
      </c>
      <c r="D8" s="34">
        <f>' '!AA14</f>
        <v>6</v>
      </c>
      <c r="E8" s="34">
        <f>' '!AB14</f>
        <v>105</v>
      </c>
      <c r="F8" s="34">
        <f>' '!AC14</f>
        <v>156</v>
      </c>
      <c r="G8" s="60">
        <f>' '!AD14</f>
        <v>0.63823717948717951</v>
      </c>
      <c r="H8" s="60">
        <f>' '!AE14</f>
        <v>1.3157894736842106</v>
      </c>
      <c r="I8" s="35">
        <f>' '!AF14</f>
        <v>5</v>
      </c>
      <c r="K8" s="50"/>
      <c r="L8" s="50"/>
      <c r="M8" s="50"/>
      <c r="N8" s="50"/>
      <c r="O8" s="50"/>
      <c r="P8" s="50"/>
      <c r="Q8" s="50"/>
      <c r="R8" s="201"/>
      <c r="V8" s="83"/>
      <c r="W8" s="57"/>
      <c r="X8" s="42"/>
      <c r="Y8" s="42"/>
      <c r="Z8" s="42"/>
    </row>
    <row r="9" spans="2:26" ht="18" customHeight="1" x14ac:dyDescent="0.2">
      <c r="B9" s="229">
        <v>7</v>
      </c>
      <c r="C9" s="216" t="str">
        <f>' '!Z15</f>
        <v>Christian BLEU</v>
      </c>
      <c r="D9" s="34">
        <f>' '!AA15</f>
        <v>6</v>
      </c>
      <c r="E9" s="34">
        <f>' '!AB15</f>
        <v>67</v>
      </c>
      <c r="F9" s="34">
        <f>' '!AC15</f>
        <v>113</v>
      </c>
      <c r="G9" s="60">
        <f>' '!AD15</f>
        <v>0.55059469026548669</v>
      </c>
      <c r="H9" s="60">
        <f>' '!AE15</f>
        <v>0.94117647058823528</v>
      </c>
      <c r="I9" s="35">
        <f>' '!AF15</f>
        <v>3</v>
      </c>
      <c r="K9" s="50"/>
      <c r="L9" s="50"/>
      <c r="M9" s="50"/>
      <c r="N9" s="50"/>
      <c r="O9" s="50"/>
      <c r="P9" s="50"/>
      <c r="Q9" s="50"/>
      <c r="R9" s="201"/>
      <c r="V9" s="83"/>
      <c r="W9" s="57"/>
      <c r="X9" s="39"/>
      <c r="Y9" s="39"/>
      <c r="Z9" s="39"/>
    </row>
    <row r="10" spans="2:26" ht="18" customHeight="1" x14ac:dyDescent="0.2">
      <c r="B10" s="229">
        <v>8</v>
      </c>
      <c r="C10" s="216" t="str">
        <f>' '!Z16</f>
        <v>Michel MERLE</v>
      </c>
      <c r="D10" s="34">
        <f>' '!AA16</f>
        <v>6</v>
      </c>
      <c r="E10" s="34">
        <f>' '!AB16</f>
        <v>43</v>
      </c>
      <c r="F10" s="34">
        <f>' '!AC16</f>
        <v>128.001</v>
      </c>
      <c r="G10" s="60">
        <f>' '!AD16</f>
        <v>0.31385536050499602</v>
      </c>
      <c r="H10" s="60">
        <f>' '!AE16</f>
        <v>0.56521739130434778</v>
      </c>
      <c r="I10" s="35">
        <f>' '!AF16</f>
        <v>3</v>
      </c>
      <c r="K10" s="39"/>
      <c r="L10" s="39"/>
      <c r="M10" s="39"/>
      <c r="N10" s="39"/>
      <c r="O10" s="39"/>
      <c r="P10" s="39"/>
      <c r="Q10" s="39"/>
      <c r="R10" s="199"/>
      <c r="S10" s="199"/>
      <c r="T10" s="199"/>
      <c r="U10" s="199"/>
      <c r="V10" s="83"/>
      <c r="W10" s="39"/>
      <c r="X10" s="39"/>
      <c r="Y10" s="39"/>
      <c r="Z10" s="39"/>
    </row>
    <row r="11" spans="2:26" ht="18" customHeight="1" x14ac:dyDescent="0.2">
      <c r="B11" s="229">
        <v>9</v>
      </c>
      <c r="C11" s="34" t="str">
        <f>' '!Z19</f>
        <v>Fabrice LEJEUNE</v>
      </c>
      <c r="D11" s="34">
        <f>' '!AA19</f>
        <v>6</v>
      </c>
      <c r="E11" s="34">
        <f>' '!AB19</f>
        <v>48</v>
      </c>
      <c r="F11" s="34">
        <f>' '!AC19</f>
        <v>68.001000000000005</v>
      </c>
      <c r="G11" s="60">
        <f>' '!AD19</f>
        <v>0.65471978353259508</v>
      </c>
      <c r="H11" s="60">
        <f>' '!AE19</f>
        <v>1.4545454545454546</v>
      </c>
      <c r="I11" s="35">
        <f>' '!AF19</f>
        <v>7</v>
      </c>
      <c r="K11" s="50"/>
      <c r="L11" s="50"/>
      <c r="M11" s="50"/>
      <c r="N11" s="50"/>
      <c r="O11" s="50"/>
      <c r="P11" s="50"/>
      <c r="Q11" s="50"/>
      <c r="R11" s="201"/>
      <c r="V11" s="83"/>
      <c r="W11" s="57"/>
      <c r="X11" s="40"/>
    </row>
    <row r="12" spans="2:26" ht="18" customHeight="1" x14ac:dyDescent="0.2">
      <c r="B12" s="229">
        <v>10</v>
      </c>
      <c r="C12" s="34" t="str">
        <f>' '!Z20</f>
        <v>Gino GREMAIN</v>
      </c>
      <c r="D12" s="34">
        <f>' '!AA20</f>
        <v>6</v>
      </c>
      <c r="E12" s="34">
        <f>' '!AB20</f>
        <v>58</v>
      </c>
      <c r="F12" s="34">
        <f>' '!AC20</f>
        <v>87</v>
      </c>
      <c r="G12" s="60">
        <f>' '!AD20</f>
        <v>0.62668505747126435</v>
      </c>
      <c r="H12" s="60">
        <f>' '!AE20</f>
        <v>0.72727272727272729</v>
      </c>
      <c r="I12" s="35">
        <f>' '!AF20</f>
        <v>3</v>
      </c>
      <c r="K12" s="50"/>
      <c r="L12" s="50"/>
      <c r="M12" s="50"/>
      <c r="N12" s="50"/>
      <c r="O12" s="50"/>
      <c r="P12" s="50"/>
      <c r="Q12" s="50"/>
      <c r="R12" s="201"/>
      <c r="V12" s="83"/>
      <c r="W12" s="57"/>
      <c r="X12" s="40"/>
    </row>
    <row r="13" spans="2:26" ht="18" customHeight="1" x14ac:dyDescent="0.2">
      <c r="B13" s="229">
        <v>11</v>
      </c>
      <c r="C13" s="34" t="str">
        <f>' '!Z21</f>
        <v>Julie DECHAMPS</v>
      </c>
      <c r="D13" s="34">
        <f>' '!AA21</f>
        <v>6</v>
      </c>
      <c r="E13" s="34">
        <f>' '!AB21</f>
        <v>50</v>
      </c>
      <c r="F13" s="34">
        <f>' '!AC21</f>
        <v>130</v>
      </c>
      <c r="G13" s="60">
        <f>' '!AD21</f>
        <v>0.34113538461538462</v>
      </c>
      <c r="H13" s="60">
        <f>' '!AE21</f>
        <v>0.61904761904761907</v>
      </c>
      <c r="I13" s="35">
        <f>' '!AF21</f>
        <v>4</v>
      </c>
      <c r="K13" s="50"/>
      <c r="L13" s="50"/>
      <c r="M13" s="50"/>
      <c r="N13" s="50"/>
      <c r="O13" s="50"/>
      <c r="P13" s="50"/>
      <c r="Q13" s="50"/>
      <c r="R13" s="201"/>
      <c r="V13" s="83"/>
      <c r="W13" s="57"/>
      <c r="X13" s="43"/>
      <c r="Y13" s="43"/>
      <c r="Z13" s="43"/>
    </row>
    <row r="14" spans="2:26" ht="18" customHeight="1" x14ac:dyDescent="0.2">
      <c r="B14" s="229">
        <v>12</v>
      </c>
      <c r="C14" s="34" t="str">
        <f>' '!Z22</f>
        <v>Fréderic PAPILLON</v>
      </c>
      <c r="D14" s="34">
        <f>' '!AA22</f>
        <v>5</v>
      </c>
      <c r="E14" s="34">
        <f>' '!AB22</f>
        <v>70</v>
      </c>
      <c r="F14" s="34">
        <f>' '!AC22</f>
        <v>95</v>
      </c>
      <c r="G14" s="60">
        <f>' '!AD22</f>
        <v>0.64988210526315782</v>
      </c>
      <c r="H14" s="60">
        <f>' '!AE22</f>
        <v>0.95</v>
      </c>
      <c r="I14" s="35">
        <f>' '!AF22</f>
        <v>5</v>
      </c>
      <c r="K14" s="50"/>
      <c r="L14" s="50"/>
      <c r="M14" s="50"/>
      <c r="N14" s="50"/>
      <c r="O14" s="50"/>
      <c r="P14" s="50"/>
      <c r="Q14" s="50"/>
      <c r="R14" s="199"/>
      <c r="S14" s="199"/>
      <c r="T14" s="199"/>
      <c r="U14" s="199"/>
      <c r="V14" s="200"/>
      <c r="W14" s="41"/>
      <c r="X14" s="39"/>
      <c r="Y14" s="39"/>
      <c r="Z14" s="39"/>
    </row>
    <row r="15" spans="2:26" ht="18" customHeight="1" x14ac:dyDescent="0.2">
      <c r="B15" s="229">
        <v>13</v>
      </c>
      <c r="C15" s="34" t="str">
        <f>' '!Z23</f>
        <v>Claude DARAKDJIAN</v>
      </c>
      <c r="D15" s="34">
        <f>' '!AA23</f>
        <v>5</v>
      </c>
      <c r="E15" s="34">
        <f>' '!AB23</f>
        <v>41</v>
      </c>
      <c r="F15" s="34">
        <f>' '!AC23</f>
        <v>83</v>
      </c>
      <c r="G15" s="60">
        <f>' '!AD23</f>
        <v>0.39182409638554216</v>
      </c>
      <c r="H15" s="60">
        <f>' '!AE23</f>
        <v>0.8666666666666667</v>
      </c>
      <c r="I15" s="35">
        <f>' '!AF23</f>
        <v>3</v>
      </c>
      <c r="K15" s="50"/>
      <c r="L15" s="50"/>
      <c r="M15" s="50"/>
      <c r="N15" s="50"/>
      <c r="O15" s="50"/>
      <c r="P15" s="50"/>
      <c r="Q15" s="50"/>
      <c r="R15" s="201"/>
      <c r="V15" s="83"/>
      <c r="W15" s="57"/>
      <c r="X15" s="39"/>
      <c r="Y15" s="39"/>
      <c r="Z15" s="39"/>
    </row>
    <row r="16" spans="2:26" ht="18" customHeight="1" x14ac:dyDescent="0.2">
      <c r="B16" s="229">
        <v>14</v>
      </c>
      <c r="C16" s="34" t="str">
        <f>' '!Z24</f>
        <v>Christophe FORTON</v>
      </c>
      <c r="D16" s="34">
        <f>' '!AA24</f>
        <v>4</v>
      </c>
      <c r="E16" s="34">
        <f>' '!AB24</f>
        <v>52</v>
      </c>
      <c r="F16" s="34">
        <f>' '!AC24</f>
        <v>118</v>
      </c>
      <c r="G16" s="60">
        <f>' '!AD24</f>
        <v>0.41120000000000001</v>
      </c>
      <c r="H16" s="60">
        <f>' '!AE24</f>
        <v>0.61538461538461542</v>
      </c>
      <c r="I16" s="35">
        <f>' '!AF24</f>
        <v>4</v>
      </c>
      <c r="K16" s="50"/>
      <c r="L16" s="50"/>
      <c r="M16" s="50"/>
      <c r="N16" s="50"/>
      <c r="O16" s="50"/>
      <c r="P16" s="50"/>
      <c r="Q16" s="50"/>
      <c r="V16" s="83"/>
      <c r="W16" s="57"/>
      <c r="X16" s="40"/>
    </row>
    <row r="17" spans="2:26" ht="18" customHeight="1" x14ac:dyDescent="0.2">
      <c r="B17" s="229">
        <v>15</v>
      </c>
      <c r="C17" s="34" t="str">
        <f>' '!Z25</f>
        <v>Patrick GHYSSELS</v>
      </c>
      <c r="D17" s="34">
        <f>' '!AA25</f>
        <v>4</v>
      </c>
      <c r="E17" s="34">
        <f>' '!AB25</f>
        <v>56</v>
      </c>
      <c r="F17" s="34">
        <f>' '!AC25</f>
        <v>131</v>
      </c>
      <c r="G17" s="60">
        <f>' '!AD25</f>
        <v>0.37437557251908399</v>
      </c>
      <c r="H17" s="60">
        <f>' '!AE25</f>
        <v>0.72727272727272729</v>
      </c>
      <c r="I17" s="35">
        <f>' '!AF25</f>
        <v>3</v>
      </c>
      <c r="K17" s="50"/>
      <c r="L17" s="50"/>
      <c r="M17" s="50"/>
      <c r="N17" s="50"/>
      <c r="O17" s="50"/>
      <c r="P17" s="50"/>
      <c r="Q17" s="50"/>
      <c r="U17" s="199"/>
      <c r="V17" s="200"/>
      <c r="W17" s="41"/>
      <c r="X17" s="40"/>
    </row>
    <row r="18" spans="2:26" ht="18" customHeight="1" x14ac:dyDescent="0.2">
      <c r="B18" s="229">
        <v>16</v>
      </c>
      <c r="C18" s="34" t="str">
        <f>' '!Z26</f>
        <v>Pascal CORNIL</v>
      </c>
      <c r="D18" s="34">
        <f>' '!AA26</f>
        <v>2</v>
      </c>
      <c r="E18" s="34">
        <f>' '!AB26</f>
        <v>46</v>
      </c>
      <c r="F18" s="34">
        <f>' '!AC26</f>
        <v>89.000100000000003</v>
      </c>
      <c r="G18" s="60">
        <f>' '!AD26</f>
        <v>0.47044216804250777</v>
      </c>
      <c r="H18" s="60">
        <f>' '!AE26</f>
        <v>0.95</v>
      </c>
      <c r="I18" s="35">
        <f>' '!AF26</f>
        <v>4</v>
      </c>
      <c r="K18" s="50"/>
      <c r="L18" s="50"/>
      <c r="M18" s="50"/>
      <c r="N18" s="50"/>
      <c r="O18" s="50"/>
      <c r="P18" s="50"/>
      <c r="Q18" s="50"/>
      <c r="V18" s="83"/>
      <c r="W18" s="57"/>
      <c r="X18" s="42"/>
      <c r="Y18" s="42"/>
      <c r="Z18" s="42"/>
    </row>
    <row r="19" spans="2:26" ht="18" customHeight="1" x14ac:dyDescent="0.2">
      <c r="B19" s="229">
        <v>17</v>
      </c>
      <c r="C19" s="230" t="str">
        <f>' '!Z29</f>
        <v>Christian LETEN</v>
      </c>
      <c r="D19" s="34">
        <f>' '!AA29</f>
        <v>11</v>
      </c>
      <c r="E19" s="34">
        <f>' '!AB29</f>
        <v>106</v>
      </c>
      <c r="F19" s="34">
        <f>' '!AC29</f>
        <v>162</v>
      </c>
      <c r="G19" s="60">
        <f>' '!AD29</f>
        <v>0.52549135802469138</v>
      </c>
      <c r="H19" s="60">
        <f>' '!AE29</f>
        <v>0.84210526315789469</v>
      </c>
      <c r="I19" s="35">
        <f>' '!AF29</f>
        <v>6</v>
      </c>
      <c r="K19" s="50"/>
      <c r="L19" s="50"/>
      <c r="M19" s="50"/>
      <c r="N19" s="50"/>
      <c r="O19" s="50"/>
      <c r="P19" s="50"/>
      <c r="Q19" s="50"/>
      <c r="U19" s="199"/>
      <c r="V19" s="200"/>
      <c r="W19" s="41"/>
      <c r="X19" s="39"/>
      <c r="Y19" s="39"/>
      <c r="Z19" s="39"/>
    </row>
    <row r="20" spans="2:26" ht="18" customHeight="1" x14ac:dyDescent="0.2">
      <c r="B20" s="229">
        <v>18</v>
      </c>
      <c r="C20" s="216" t="str">
        <f>' '!Z32</f>
        <v>Corentin LEBORGNE</v>
      </c>
      <c r="D20" s="34">
        <f>' '!AA32</f>
        <v>8</v>
      </c>
      <c r="E20" s="34">
        <f>' '!AB32</f>
        <v>97</v>
      </c>
      <c r="F20" s="34">
        <f>' '!AC32</f>
        <v>205</v>
      </c>
      <c r="G20" s="60">
        <f>' '!AD32</f>
        <v>0.39787609756097558</v>
      </c>
      <c r="H20" s="60">
        <f>' '!AE32</f>
        <v>0.76190476190476186</v>
      </c>
      <c r="I20" s="35">
        <f>' '!AF32</f>
        <v>4</v>
      </c>
      <c r="K20" s="50"/>
      <c r="L20" s="50"/>
      <c r="M20" s="50"/>
      <c r="N20" s="50"/>
      <c r="O20" s="50"/>
      <c r="P20" s="50"/>
      <c r="Q20" s="50"/>
      <c r="U20" s="199"/>
      <c r="V20" s="83"/>
      <c r="W20" s="39"/>
      <c r="X20" s="39"/>
      <c r="Y20" s="39"/>
      <c r="Z20" s="39"/>
    </row>
    <row r="21" spans="2:26" ht="18" customHeight="1" x14ac:dyDescent="0.2">
      <c r="B21" s="229">
        <v>19</v>
      </c>
      <c r="C21" s="216" t="str">
        <f>' '!Z35</f>
        <v>Bart REINDERS</v>
      </c>
      <c r="D21" s="34">
        <f>' '!AA35</f>
        <v>6</v>
      </c>
      <c r="E21" s="34">
        <f>' '!AB35</f>
        <v>67</v>
      </c>
      <c r="F21" s="34">
        <f>' '!AC35</f>
        <v>158</v>
      </c>
      <c r="G21" s="60">
        <f>' '!AD35</f>
        <v>0.3497493670886076</v>
      </c>
      <c r="H21" s="60">
        <f>' '!AE35</f>
        <v>0.61904761904761907</v>
      </c>
      <c r="I21" s="35">
        <f>' '!AF35</f>
        <v>4</v>
      </c>
      <c r="K21" s="50"/>
      <c r="L21" s="50"/>
      <c r="M21" s="50"/>
      <c r="N21" s="50"/>
      <c r="O21" s="50"/>
      <c r="P21" s="50"/>
      <c r="Q21" s="50"/>
      <c r="V21" s="83"/>
      <c r="W21" s="57"/>
      <c r="X21" s="40"/>
    </row>
    <row r="22" spans="2:26" ht="18" customHeight="1" x14ac:dyDescent="0.2">
      <c r="B22" s="229">
        <v>20</v>
      </c>
      <c r="C22" s="216" t="str">
        <f>' '!Z36</f>
        <v>Rudi VAN LAETHEM</v>
      </c>
      <c r="D22" s="34">
        <f>' '!AA36</f>
        <v>4</v>
      </c>
      <c r="E22" s="34">
        <f>' '!AB36</f>
        <v>101</v>
      </c>
      <c r="F22" s="34">
        <f>' '!AC36</f>
        <v>156</v>
      </c>
      <c r="G22" s="60">
        <f>' '!AD36</f>
        <v>0.55267179487179485</v>
      </c>
      <c r="H22" s="60">
        <f>' '!AE36</f>
        <v>1.1000000000000001</v>
      </c>
      <c r="I22" s="35">
        <f>' '!AF36</f>
        <v>4</v>
      </c>
      <c r="K22" s="50"/>
      <c r="L22" s="50"/>
      <c r="M22" s="50"/>
      <c r="N22" s="50"/>
      <c r="O22" s="50"/>
      <c r="P22" s="50"/>
      <c r="Q22" s="50"/>
      <c r="V22" s="83"/>
      <c r="W22" s="57"/>
      <c r="X22" s="40"/>
    </row>
    <row r="23" spans="2:26" ht="18" customHeight="1" x14ac:dyDescent="0.2">
      <c r="B23" s="229">
        <v>21</v>
      </c>
      <c r="C23" s="46" t="str">
        <f>' '!Z39</f>
        <v>Patrick VAUDAY</v>
      </c>
      <c r="D23" s="34">
        <f>' '!AA39</f>
        <v>4</v>
      </c>
      <c r="E23" s="34">
        <f>' '!AB39</f>
        <v>45</v>
      </c>
      <c r="F23" s="34">
        <f>' '!AC39</f>
        <v>96</v>
      </c>
      <c r="G23" s="60">
        <f>' '!AD39</f>
        <v>0.36684374999999997</v>
      </c>
      <c r="H23" s="60">
        <f>' '!AE39</f>
        <v>0.72222222222222221</v>
      </c>
      <c r="I23" s="35">
        <f>' '!AF39</f>
        <v>4</v>
      </c>
      <c r="K23" s="50"/>
      <c r="L23" s="50"/>
      <c r="M23" s="50"/>
      <c r="O23" s="50"/>
      <c r="P23" s="50"/>
      <c r="Q23" s="50"/>
      <c r="U23" s="199"/>
      <c r="V23" s="200"/>
      <c r="W23" s="41"/>
      <c r="X23" s="42"/>
      <c r="Y23" s="42"/>
      <c r="Z23" s="42"/>
    </row>
    <row r="24" spans="2:26" ht="18" customHeight="1" x14ac:dyDescent="0.2">
      <c r="B24" s="229">
        <v>22</v>
      </c>
      <c r="C24" s="34" t="str">
        <f>' '!Z40</f>
        <v>Pierre SPINNOY</v>
      </c>
      <c r="D24" s="34">
        <f>' '!AA40</f>
        <v>4</v>
      </c>
      <c r="E24" s="34">
        <f>' '!AB40</f>
        <v>47</v>
      </c>
      <c r="F24" s="34">
        <f>' '!AC40</f>
        <v>115</v>
      </c>
      <c r="G24" s="60">
        <f>' '!AD40</f>
        <v>0.35576347826086951</v>
      </c>
      <c r="H24" s="60">
        <f>' '!AE40</f>
        <v>0.72222222222222221</v>
      </c>
      <c r="I24" s="35">
        <f>' '!AF40</f>
        <v>6</v>
      </c>
      <c r="K24" s="50"/>
      <c r="L24" s="50"/>
      <c r="M24" s="50"/>
      <c r="N24" s="50"/>
      <c r="O24" s="50"/>
      <c r="P24" s="50"/>
      <c r="Q24" s="50"/>
      <c r="R24" s="201"/>
      <c r="V24" s="83"/>
      <c r="W24" s="57"/>
      <c r="X24" s="39"/>
      <c r="Y24" s="39"/>
      <c r="Z24" s="39"/>
    </row>
    <row r="25" spans="2:26" ht="18" customHeight="1" x14ac:dyDescent="0.2">
      <c r="B25" s="229">
        <v>23</v>
      </c>
      <c r="C25" s="34" t="str">
        <f>' '!Z41</f>
        <v>Loic TETU</v>
      </c>
      <c r="D25" s="34">
        <f>' '!AA41</f>
        <v>4</v>
      </c>
      <c r="E25" s="34">
        <f>' '!AB41</f>
        <v>35</v>
      </c>
      <c r="F25" s="34">
        <f>' '!AC41</f>
        <v>132</v>
      </c>
      <c r="G25" s="60">
        <f>' '!AD41</f>
        <v>0.2305651515151515</v>
      </c>
      <c r="H25" s="60">
        <f>' '!AE41</f>
        <v>0.55000000000000004</v>
      </c>
      <c r="I25" s="35">
        <f>' '!AF41</f>
        <v>5</v>
      </c>
      <c r="K25" s="50"/>
      <c r="L25" s="50"/>
      <c r="M25" s="50"/>
      <c r="N25" s="50"/>
      <c r="O25" s="50"/>
      <c r="P25" s="50"/>
      <c r="Q25" s="50"/>
      <c r="R25" s="199"/>
      <c r="S25" s="199"/>
      <c r="T25" s="199"/>
      <c r="U25" s="199"/>
      <c r="V25" s="200"/>
      <c r="W25" s="41"/>
      <c r="X25" s="39"/>
      <c r="Y25" s="39"/>
      <c r="Z25" s="39"/>
    </row>
    <row r="26" spans="2:26" ht="18" customHeight="1" x14ac:dyDescent="0.2">
      <c r="B26" s="229">
        <v>24</v>
      </c>
      <c r="C26" s="34" t="str">
        <f>' '!Z42</f>
        <v>Pascal DE KIMPE</v>
      </c>
      <c r="D26" s="34">
        <f>' '!AA42</f>
        <v>2</v>
      </c>
      <c r="E26" s="34">
        <f>' '!AB42</f>
        <v>39</v>
      </c>
      <c r="F26" s="34">
        <f>' '!AC42</f>
        <v>114</v>
      </c>
      <c r="G26" s="60">
        <f>' '!AD42</f>
        <v>0.26773157894736843</v>
      </c>
      <c r="H26" s="60">
        <f>' '!AE42</f>
        <v>0.35483870967741937</v>
      </c>
      <c r="I26" s="35">
        <f>' '!AF42</f>
        <v>3</v>
      </c>
      <c r="K26" s="50"/>
      <c r="L26" s="50"/>
      <c r="M26" s="50"/>
      <c r="N26" s="50"/>
      <c r="O26" s="50"/>
      <c r="P26" s="50"/>
      <c r="Q26" s="50"/>
      <c r="R26" s="201"/>
      <c r="V26" s="83"/>
      <c r="W26" s="57"/>
      <c r="X26" s="40"/>
    </row>
    <row r="27" spans="2:26" ht="18" customHeight="1" x14ac:dyDescent="0.2">
      <c r="B27" s="229">
        <v>25</v>
      </c>
      <c r="C27" s="34" t="str">
        <f>' '!Z45</f>
        <v>Kjell PAUWELS</v>
      </c>
      <c r="D27" s="34">
        <f>' '!AA45</f>
        <v>2</v>
      </c>
      <c r="E27" s="34">
        <f>' '!AB45</f>
        <v>55</v>
      </c>
      <c r="F27" s="34">
        <f>' '!AC45</f>
        <v>100</v>
      </c>
      <c r="G27" s="60">
        <f>' '!AD45</f>
        <v>0.49130200000000002</v>
      </c>
      <c r="H27" s="60">
        <f>' '!AE45</f>
        <v>0.65517241379310343</v>
      </c>
      <c r="I27" s="35">
        <f>' '!AF45</f>
        <v>4</v>
      </c>
      <c r="K27" s="50"/>
      <c r="L27" s="50"/>
      <c r="M27" s="50"/>
      <c r="N27" s="50"/>
      <c r="O27" s="50"/>
      <c r="P27" s="50"/>
      <c r="Q27" s="50"/>
      <c r="R27" s="199"/>
      <c r="S27" s="199"/>
      <c r="T27" s="199"/>
      <c r="U27" s="199"/>
      <c r="V27" s="200"/>
      <c r="W27" s="41"/>
    </row>
    <row r="28" spans="2:26" ht="18" customHeight="1" x14ac:dyDescent="0.2">
      <c r="B28" s="229">
        <v>26</v>
      </c>
      <c r="C28" s="34" t="str">
        <f>' '!Z46</f>
        <v>Philippe CABANES</v>
      </c>
      <c r="D28" s="34">
        <f>' '!AA46</f>
        <v>2</v>
      </c>
      <c r="E28" s="34">
        <f>' '!AB46</f>
        <v>54</v>
      </c>
      <c r="F28" s="34">
        <f>' '!AC46</f>
        <v>89</v>
      </c>
      <c r="G28" s="60">
        <f>' '!AD46</f>
        <v>0.47483595505617965</v>
      </c>
      <c r="H28" s="60">
        <f>' '!AE46</f>
        <v>1.3125</v>
      </c>
      <c r="I28" s="35">
        <f>' '!AF46</f>
        <v>5</v>
      </c>
      <c r="K28" s="39"/>
      <c r="L28" s="39"/>
      <c r="M28" s="39"/>
      <c r="N28" s="39"/>
      <c r="O28" s="39"/>
      <c r="P28" s="39"/>
      <c r="Q28" s="39"/>
      <c r="R28" s="201"/>
      <c r="V28" s="83"/>
      <c r="W28" s="57"/>
    </row>
    <row r="29" spans="2:26" ht="18" customHeight="1" x14ac:dyDescent="0.2">
      <c r="B29" s="229">
        <v>27</v>
      </c>
      <c r="C29" s="34" t="str">
        <f>' '!Z47</f>
        <v>Yves PASTEEL</v>
      </c>
      <c r="D29" s="34">
        <f>' '!AA47</f>
        <v>2</v>
      </c>
      <c r="E29" s="34">
        <f>' '!AB47</f>
        <v>36</v>
      </c>
      <c r="F29" s="34">
        <f>' '!AC47</f>
        <v>69</v>
      </c>
      <c r="G29" s="60">
        <f>' '!AD47</f>
        <v>0.40831304347826086</v>
      </c>
      <c r="H29" s="60">
        <f>' '!AE47</f>
        <v>0.8666666666666667</v>
      </c>
      <c r="I29" s="35">
        <f>' '!AF47</f>
        <v>4</v>
      </c>
      <c r="K29" s="50"/>
      <c r="L29" s="50"/>
      <c r="M29" s="50"/>
      <c r="N29" s="50"/>
      <c r="O29" s="50"/>
      <c r="P29" s="50"/>
      <c r="Q29" s="50"/>
      <c r="R29" s="199"/>
      <c r="S29" s="199"/>
      <c r="T29" s="199"/>
      <c r="U29" s="199"/>
      <c r="V29" s="199"/>
      <c r="W29" s="202"/>
    </row>
    <row r="30" spans="2:26" ht="18" customHeight="1" x14ac:dyDescent="0.2">
      <c r="B30" s="229">
        <v>28</v>
      </c>
      <c r="C30" s="34" t="str">
        <f>' '!Z48</f>
        <v>Jean Marc DEROUALLIERE</v>
      </c>
      <c r="D30" s="34">
        <f>' '!AA48</f>
        <v>2</v>
      </c>
      <c r="E30" s="34">
        <f>' '!AB48</f>
        <v>51</v>
      </c>
      <c r="F30" s="34">
        <f>' '!AC48</f>
        <v>131</v>
      </c>
      <c r="G30" s="60">
        <f>' '!AD48</f>
        <v>0.35446259541984732</v>
      </c>
      <c r="H30" s="60">
        <f>' '!AE48</f>
        <v>0.4</v>
      </c>
      <c r="I30" s="35">
        <f>' '!AF48</f>
        <v>4</v>
      </c>
      <c r="K30" s="50"/>
      <c r="L30" s="50"/>
      <c r="M30" s="50"/>
      <c r="N30" s="50"/>
      <c r="O30" s="50"/>
      <c r="P30" s="50"/>
      <c r="Q30" s="50"/>
      <c r="R30" s="201"/>
      <c r="V30" s="83"/>
      <c r="W30" s="57"/>
    </row>
    <row r="31" spans="2:26" ht="18" customHeight="1" x14ac:dyDescent="0.2">
      <c r="B31" s="229">
        <v>29</v>
      </c>
      <c r="C31" s="34" t="str">
        <f>' '!Z49</f>
        <v>Claude THOUVENIN</v>
      </c>
      <c r="D31" s="34">
        <f>' '!AA49</f>
        <v>2</v>
      </c>
      <c r="E31" s="34">
        <f>' '!AB49</f>
        <v>36</v>
      </c>
      <c r="F31" s="34">
        <f>' '!AC49</f>
        <v>107</v>
      </c>
      <c r="G31" s="60">
        <f>' '!AD49</f>
        <v>0.28362242990654207</v>
      </c>
      <c r="H31" s="60">
        <f>' '!AE49</f>
        <v>0.5</v>
      </c>
      <c r="I31" s="35">
        <f>' '!AF49</f>
        <v>3</v>
      </c>
      <c r="N31" s="40"/>
      <c r="O31" s="39"/>
      <c r="P31" s="39"/>
      <c r="Q31" s="39"/>
      <c r="R31" s="199"/>
      <c r="S31" s="199"/>
      <c r="T31" s="199"/>
      <c r="U31" s="199"/>
      <c r="V31" s="83"/>
      <c r="W31" s="39"/>
    </row>
    <row r="32" spans="2:26" ht="18" customHeight="1" x14ac:dyDescent="0.2">
      <c r="B32" s="229">
        <v>30</v>
      </c>
      <c r="C32" s="34" t="str">
        <f>' '!Z50</f>
        <v>Joel MASSON</v>
      </c>
      <c r="D32" s="34">
        <f>' '!AA50</f>
        <v>1</v>
      </c>
      <c r="E32" s="34">
        <f>' '!AB50</f>
        <v>26</v>
      </c>
      <c r="F32" s="34">
        <f>' '!AC50</f>
        <v>85</v>
      </c>
      <c r="G32" s="60">
        <f>' '!AD50</f>
        <v>0.25217176470588237</v>
      </c>
      <c r="H32" s="60">
        <f>' '!AE50</f>
        <v>0.54166666666666663</v>
      </c>
      <c r="I32" s="35">
        <f>' '!AF50</f>
        <v>4</v>
      </c>
      <c r="M32" s="83"/>
      <c r="N32" s="57"/>
      <c r="O32" s="57"/>
      <c r="P32" s="57"/>
      <c r="Q32" s="57"/>
      <c r="R32" s="201"/>
      <c r="V32" s="83"/>
      <c r="W32" s="57"/>
    </row>
    <row r="33" spans="2:23" ht="18" customHeight="1" x14ac:dyDescent="0.2">
      <c r="B33" s="229">
        <v>31</v>
      </c>
      <c r="C33" s="34" t="str">
        <f>' '!Z51</f>
        <v>Pierre DUSSAULE</v>
      </c>
      <c r="D33" s="34">
        <f>' '!AA51</f>
        <v>0</v>
      </c>
      <c r="E33" s="34">
        <f>' '!AB51</f>
        <v>36</v>
      </c>
      <c r="F33" s="34">
        <f>' '!AC51</f>
        <v>98</v>
      </c>
      <c r="G33" s="60">
        <f>' '!AD51</f>
        <v>0.28748571428571423</v>
      </c>
      <c r="H33" s="60" t="str">
        <f>' '!AE51</f>
        <v>/</v>
      </c>
      <c r="I33" s="35">
        <f>' '!AF51</f>
        <v>2</v>
      </c>
      <c r="M33" s="83"/>
      <c r="N33" s="40"/>
      <c r="O33" s="40"/>
      <c r="P33" s="40"/>
      <c r="Q33" s="40"/>
      <c r="R33" s="199"/>
      <c r="S33" s="199"/>
      <c r="T33" s="199"/>
      <c r="U33" s="199"/>
      <c r="V33" s="199"/>
      <c r="W33" s="202"/>
    </row>
    <row r="34" spans="2:23" ht="18" customHeight="1" thickBot="1" x14ac:dyDescent="0.25">
      <c r="B34" s="421">
        <v>32</v>
      </c>
      <c r="C34" s="224" t="str">
        <f>' '!Z52</f>
        <v>Herve LEBORGNE</v>
      </c>
      <c r="D34" s="224">
        <f>' '!AA52</f>
        <v>0</v>
      </c>
      <c r="E34" s="224">
        <f>' '!AB52</f>
        <v>25</v>
      </c>
      <c r="F34" s="224">
        <f>' '!AC52</f>
        <v>103</v>
      </c>
      <c r="G34" s="247">
        <f>' '!AD52</f>
        <v>0.21105825242718448</v>
      </c>
      <c r="H34" s="247" t="str">
        <f>' '!AE52</f>
        <v>/</v>
      </c>
      <c r="I34" s="242">
        <f>' '!AF52</f>
        <v>3</v>
      </c>
      <c r="M34" s="83"/>
      <c r="N34" s="57"/>
      <c r="O34" s="57"/>
      <c r="P34" s="57"/>
      <c r="Q34" s="57"/>
      <c r="R34" s="201"/>
      <c r="V34" s="83"/>
      <c r="W34" s="57"/>
    </row>
    <row r="35" spans="2:23" ht="6" customHeight="1" x14ac:dyDescent="0.2">
      <c r="B35" s="184"/>
      <c r="M35" s="83"/>
      <c r="N35" s="40"/>
      <c r="O35" s="41"/>
      <c r="P35" s="41"/>
      <c r="Q35" s="41"/>
      <c r="R35" s="199"/>
      <c r="S35" s="199"/>
      <c r="T35" s="199"/>
      <c r="U35" s="199"/>
      <c r="V35" s="200"/>
      <c r="W35" s="41"/>
    </row>
    <row r="36" spans="2:23" x14ac:dyDescent="0.2">
      <c r="B36" s="184"/>
      <c r="M36" s="83"/>
      <c r="N36" s="57"/>
      <c r="O36" s="57"/>
      <c r="P36" s="57"/>
      <c r="Q36" s="57"/>
      <c r="R36" s="201"/>
      <c r="V36" s="83"/>
      <c r="W36" s="57"/>
    </row>
    <row r="37" spans="2:23" x14ac:dyDescent="0.2">
      <c r="M37" s="83"/>
      <c r="N37" s="57"/>
      <c r="O37" s="57"/>
      <c r="P37" s="57"/>
      <c r="Q37" s="57"/>
      <c r="R37" s="201"/>
      <c r="V37" s="83"/>
      <c r="W37" s="57"/>
    </row>
    <row r="38" spans="2:23" x14ac:dyDescent="0.2">
      <c r="M38" s="83"/>
      <c r="N38" s="57"/>
      <c r="O38" s="57"/>
      <c r="P38" s="57"/>
      <c r="Q38" s="57"/>
      <c r="R38" s="201"/>
      <c r="V38" s="83"/>
      <c r="W38" s="57"/>
    </row>
    <row r="39" spans="2:23" x14ac:dyDescent="0.2">
      <c r="M39" s="83"/>
      <c r="N39" s="40"/>
      <c r="O39" s="41"/>
      <c r="P39" s="41"/>
      <c r="Q39" s="41"/>
      <c r="R39" s="199"/>
      <c r="S39" s="199"/>
      <c r="T39" s="199"/>
      <c r="U39" s="199"/>
      <c r="V39" s="200"/>
      <c r="W39" s="41"/>
    </row>
    <row r="40" spans="2:23" ht="12.75" customHeight="1" x14ac:dyDescent="0.2">
      <c r="M40" s="83"/>
      <c r="N40" s="57"/>
      <c r="O40" s="57"/>
      <c r="P40" s="57"/>
      <c r="Q40" s="57"/>
      <c r="R40" s="201"/>
      <c r="V40" s="83"/>
      <c r="W40" s="57"/>
    </row>
    <row r="41" spans="2:23" x14ac:dyDescent="0.2">
      <c r="M41" s="83"/>
      <c r="N41" s="40"/>
      <c r="O41" s="41"/>
      <c r="P41" s="41"/>
      <c r="Q41" s="41"/>
      <c r="R41" s="199"/>
      <c r="S41" s="199"/>
      <c r="T41" s="199"/>
      <c r="U41" s="199"/>
      <c r="V41" s="200"/>
      <c r="W41" s="41"/>
    </row>
    <row r="42" spans="2:23" x14ac:dyDescent="0.2">
      <c r="M42" s="83"/>
      <c r="N42" s="57"/>
      <c r="O42" s="57"/>
      <c r="P42" s="57"/>
      <c r="Q42" s="57"/>
      <c r="R42" s="201"/>
      <c r="V42" s="83"/>
      <c r="W42" s="57"/>
    </row>
    <row r="43" spans="2:23" x14ac:dyDescent="0.2">
      <c r="M43" s="83"/>
      <c r="N43" s="40"/>
      <c r="O43" s="40"/>
      <c r="P43" s="40"/>
      <c r="Q43" s="40"/>
      <c r="R43" s="199"/>
      <c r="S43" s="199"/>
      <c r="T43" s="199"/>
      <c r="U43" s="199"/>
      <c r="V43" s="199"/>
      <c r="W43" s="202"/>
    </row>
    <row r="44" spans="2:23" x14ac:dyDescent="0.2">
      <c r="M44" s="83"/>
      <c r="N44" s="57"/>
      <c r="O44" s="57"/>
      <c r="P44" s="57"/>
      <c r="Q44" s="57"/>
      <c r="R44" s="201"/>
      <c r="V44" s="83"/>
      <c r="W44" s="57"/>
    </row>
    <row r="45" spans="2:23" x14ac:dyDescent="0.2">
      <c r="M45" s="83"/>
      <c r="N45" s="40"/>
      <c r="O45" s="41"/>
      <c r="P45" s="41"/>
      <c r="Q45" s="41"/>
      <c r="R45" s="199"/>
      <c r="S45" s="199"/>
      <c r="T45" s="199"/>
      <c r="U45" s="199"/>
      <c r="V45" s="200"/>
      <c r="W45" s="41"/>
    </row>
    <row r="46" spans="2:23" x14ac:dyDescent="0.2">
      <c r="M46" s="83"/>
      <c r="N46" s="57"/>
      <c r="O46" s="57"/>
      <c r="P46" s="57"/>
      <c r="Q46" s="57"/>
      <c r="R46" s="201"/>
      <c r="V46" s="83"/>
      <c r="W46" s="57"/>
    </row>
    <row r="47" spans="2:23" x14ac:dyDescent="0.2">
      <c r="M47" s="40"/>
      <c r="N47" s="57"/>
      <c r="O47" s="57"/>
      <c r="P47" s="57"/>
      <c r="Q47" s="57"/>
      <c r="R47" s="201"/>
      <c r="S47" s="57"/>
      <c r="T47" s="57"/>
      <c r="U47" s="57"/>
      <c r="V47" s="83"/>
      <c r="W47" s="57"/>
    </row>
    <row r="48" spans="2:23" ht="12.75" customHeight="1" x14ac:dyDescent="0.2">
      <c r="M48" s="39"/>
      <c r="N48" s="57"/>
      <c r="O48" s="57"/>
      <c r="P48" s="57"/>
      <c r="Q48" s="57"/>
      <c r="R48" s="201"/>
      <c r="V48" s="83"/>
      <c r="W48" s="57"/>
    </row>
    <row r="49" spans="13:32" x14ac:dyDescent="0.2">
      <c r="M49" s="39"/>
      <c r="N49" s="57"/>
      <c r="O49" s="57"/>
      <c r="P49" s="57"/>
      <c r="Q49" s="57"/>
      <c r="R49" s="201"/>
      <c r="V49" s="83"/>
      <c r="W49" s="57"/>
    </row>
    <row r="50" spans="13:32" x14ac:dyDescent="0.2">
      <c r="M50" s="39"/>
      <c r="N50" s="40"/>
      <c r="O50" s="39"/>
      <c r="P50" s="39"/>
      <c r="Q50" s="39"/>
      <c r="R50" s="199"/>
      <c r="S50" s="199"/>
      <c r="T50" s="199"/>
      <c r="U50" s="199"/>
      <c r="V50" s="83"/>
      <c r="W50" s="39"/>
    </row>
    <row r="51" spans="13:32" x14ac:dyDescent="0.2">
      <c r="N51" s="57"/>
      <c r="O51" s="57"/>
      <c r="P51" s="57"/>
      <c r="Q51" s="57"/>
      <c r="R51" s="201"/>
      <c r="V51" s="83"/>
      <c r="W51" s="57"/>
    </row>
    <row r="52" spans="13:32" x14ac:dyDescent="0.2">
      <c r="N52" s="40"/>
      <c r="O52" s="41"/>
      <c r="P52" s="41"/>
      <c r="Q52" s="41"/>
      <c r="R52" s="199"/>
      <c r="S52" s="199"/>
      <c r="T52" s="199"/>
      <c r="U52" s="199"/>
      <c r="V52" s="200"/>
      <c r="W52" s="41"/>
    </row>
    <row r="53" spans="13:32" x14ac:dyDescent="0.2">
      <c r="N53" s="57"/>
      <c r="O53" s="57"/>
      <c r="P53" s="57"/>
      <c r="Q53" s="57"/>
      <c r="R53" s="201"/>
      <c r="V53" s="83"/>
      <c r="W53" s="57"/>
    </row>
    <row r="54" spans="13:32" x14ac:dyDescent="0.2">
      <c r="N54" s="57"/>
      <c r="O54" s="57"/>
      <c r="P54" s="57"/>
      <c r="Q54" s="57"/>
      <c r="R54" s="201"/>
      <c r="S54" s="57"/>
      <c r="T54" s="57"/>
      <c r="U54" s="57"/>
      <c r="V54" s="83"/>
      <c r="W54" s="57"/>
    </row>
    <row r="55" spans="13:32" x14ac:dyDescent="0.2">
      <c r="N55" s="40"/>
      <c r="O55" s="40"/>
      <c r="P55" s="40"/>
      <c r="Q55" s="40"/>
      <c r="R55" s="199"/>
      <c r="S55" s="199"/>
      <c r="T55" s="199"/>
      <c r="U55" s="199"/>
      <c r="V55" s="199"/>
      <c r="W55" s="202"/>
    </row>
    <row r="56" spans="13:32" x14ac:dyDescent="0.2">
      <c r="N56" s="57"/>
      <c r="O56" s="57"/>
      <c r="P56" s="57"/>
      <c r="Q56" s="57"/>
      <c r="R56" s="201"/>
      <c r="V56" s="83"/>
      <c r="W56" s="57"/>
    </row>
    <row r="57" spans="13:32" s="49" customFormat="1" x14ac:dyDescent="0.2">
      <c r="M57"/>
      <c r="N57" s="40"/>
      <c r="O57" s="41"/>
      <c r="P57" s="41"/>
      <c r="Q57" s="41"/>
      <c r="R57" s="199"/>
      <c r="S57" s="199"/>
      <c r="T57" s="199"/>
      <c r="U57" s="199"/>
      <c r="V57" s="200"/>
      <c r="W57" s="41"/>
      <c r="X57"/>
      <c r="Y57"/>
      <c r="Z57"/>
      <c r="AA57"/>
      <c r="AB57"/>
      <c r="AC57"/>
      <c r="AD57"/>
      <c r="AE57"/>
      <c r="AF57"/>
    </row>
    <row r="58" spans="13:32" s="49" customFormat="1" x14ac:dyDescent="0.2">
      <c r="M58"/>
      <c r="N58" s="57"/>
      <c r="O58" s="57"/>
      <c r="P58" s="57"/>
      <c r="Q58" s="57"/>
      <c r="R58" s="201"/>
      <c r="S58"/>
      <c r="T58"/>
      <c r="U58"/>
      <c r="V58" s="83"/>
      <c r="W58" s="57"/>
      <c r="X58"/>
      <c r="Y58"/>
      <c r="Z58"/>
      <c r="AA58"/>
      <c r="AB58"/>
      <c r="AC58"/>
      <c r="AD58"/>
      <c r="AE58"/>
      <c r="AF58"/>
    </row>
    <row r="59" spans="13:32" x14ac:dyDescent="0.2">
      <c r="N59" s="57"/>
      <c r="O59" s="57"/>
      <c r="P59" s="57"/>
      <c r="Q59" s="57"/>
      <c r="R59" s="201"/>
      <c r="S59" s="57"/>
      <c r="T59" s="57"/>
      <c r="U59" s="57"/>
      <c r="V59" s="83"/>
      <c r="W59" s="57"/>
    </row>
    <row r="60" spans="13:32" s="49" customFormat="1" x14ac:dyDescent="0.2">
      <c r="M60"/>
      <c r="N60" s="40"/>
      <c r="O60" s="40"/>
      <c r="P60" s="40"/>
      <c r="Q60" s="40"/>
      <c r="R60" s="199"/>
      <c r="S60" s="199"/>
      <c r="T60" s="199"/>
      <c r="U60" s="199"/>
      <c r="V60" s="199"/>
      <c r="W60" s="202"/>
      <c r="X60"/>
      <c r="Y60"/>
      <c r="Z60"/>
      <c r="AA60"/>
      <c r="AB60"/>
      <c r="AC60"/>
      <c r="AD60"/>
      <c r="AE60"/>
      <c r="AF60"/>
    </row>
    <row r="61" spans="13:32" s="49" customFormat="1" x14ac:dyDescent="0.2">
      <c r="M61"/>
      <c r="N61" s="57"/>
      <c r="O61" s="57"/>
      <c r="P61" s="57"/>
      <c r="Q61" s="57"/>
      <c r="R61" s="201"/>
      <c r="S61"/>
      <c r="T61"/>
      <c r="U61"/>
      <c r="V61" s="83"/>
      <c r="W61" s="57"/>
      <c r="X61"/>
      <c r="Y61"/>
      <c r="Z61"/>
      <c r="AA61"/>
      <c r="AB61"/>
      <c r="AC61"/>
      <c r="AD61"/>
      <c r="AE61"/>
      <c r="AF61"/>
    </row>
    <row r="62" spans="13:32" s="49" customFormat="1" x14ac:dyDescent="0.2">
      <c r="M62"/>
      <c r="N62" s="57"/>
      <c r="O62" s="57"/>
      <c r="P62" s="57"/>
      <c r="Q62" s="57"/>
      <c r="R62" s="201"/>
      <c r="S62"/>
      <c r="T62"/>
      <c r="U62"/>
      <c r="V62" s="83"/>
      <c r="W62" s="57"/>
      <c r="X62"/>
      <c r="Y62"/>
      <c r="Z62"/>
      <c r="AA62"/>
      <c r="AB62"/>
      <c r="AC62"/>
      <c r="AD62"/>
      <c r="AE62"/>
      <c r="AF62"/>
    </row>
    <row r="63" spans="13:32" s="49" customFormat="1" x14ac:dyDescent="0.2">
      <c r="M63"/>
      <c r="N63" s="40"/>
      <c r="O63" s="41"/>
      <c r="P63" s="41"/>
      <c r="Q63" s="41"/>
      <c r="R63" s="199"/>
      <c r="S63" s="199"/>
      <c r="T63" s="199"/>
      <c r="U63" s="199"/>
      <c r="V63" s="200"/>
      <c r="W63" s="41"/>
      <c r="X63"/>
      <c r="Y63"/>
      <c r="Z63"/>
      <c r="AA63"/>
      <c r="AB63"/>
      <c r="AC63"/>
      <c r="AD63"/>
      <c r="AE63"/>
      <c r="AF63"/>
    </row>
    <row r="64" spans="13:32" s="49" customFormat="1" x14ac:dyDescent="0.2">
      <c r="M64"/>
      <c r="N64" s="57"/>
      <c r="O64" s="57"/>
      <c r="P64" s="57"/>
      <c r="Q64" s="57"/>
      <c r="R64" s="201"/>
      <c r="S64"/>
      <c r="T64"/>
      <c r="U64"/>
      <c r="V64" s="83"/>
      <c r="W64" s="57"/>
      <c r="X64"/>
      <c r="Y64"/>
      <c r="Z64"/>
      <c r="AA64"/>
      <c r="AB64"/>
      <c r="AC64"/>
      <c r="AD64"/>
      <c r="AE64"/>
      <c r="AF64"/>
    </row>
    <row r="65" spans="13:32" s="49" customFormat="1" x14ac:dyDescent="0.2">
      <c r="M65"/>
      <c r="N65" s="40"/>
      <c r="O65" s="39"/>
      <c r="P65" s="39"/>
      <c r="Q65" s="39"/>
      <c r="R65" s="199"/>
      <c r="S65" s="199"/>
      <c r="T65" s="199"/>
      <c r="U65" s="199"/>
      <c r="V65" s="83"/>
      <c r="W65" s="39"/>
      <c r="X65"/>
      <c r="Y65"/>
      <c r="Z65"/>
      <c r="AA65"/>
      <c r="AB65"/>
      <c r="AC65"/>
      <c r="AD65"/>
      <c r="AE65"/>
      <c r="AF65"/>
    </row>
    <row r="66" spans="13:32" s="49" customFormat="1" x14ac:dyDescent="0.2">
      <c r="M66"/>
      <c r="N66" s="57"/>
      <c r="O66" s="57"/>
      <c r="P66" s="57"/>
      <c r="Q66" s="57"/>
      <c r="R66" s="201"/>
      <c r="S66"/>
      <c r="T66"/>
      <c r="U66"/>
      <c r="V66" s="83"/>
      <c r="W66" s="57"/>
      <c r="X66"/>
      <c r="Y66"/>
      <c r="Z66"/>
      <c r="AA66"/>
      <c r="AB66"/>
      <c r="AC66"/>
      <c r="AD66"/>
      <c r="AE66"/>
      <c r="AF66"/>
    </row>
    <row r="67" spans="13:32" s="49" customFormat="1" x14ac:dyDescent="0.2">
      <c r="M67"/>
      <c r="N67" s="57"/>
      <c r="O67" s="57"/>
      <c r="P67" s="57"/>
      <c r="Q67" s="57"/>
      <c r="R67" s="201"/>
      <c r="S67" s="57"/>
      <c r="T67" s="57"/>
      <c r="U67" s="57"/>
      <c r="V67" s="83"/>
      <c r="W67" s="57"/>
      <c r="X67"/>
      <c r="Y67"/>
      <c r="Z67"/>
      <c r="AA67"/>
      <c r="AB67"/>
      <c r="AC67"/>
      <c r="AD67"/>
      <c r="AE67"/>
      <c r="AF67"/>
    </row>
    <row r="68" spans="13:32" s="49" customFormat="1" x14ac:dyDescent="0.2">
      <c r="M68"/>
      <c r="N68" s="57"/>
      <c r="O68" s="57"/>
      <c r="P68" s="57"/>
      <c r="Q68" s="57"/>
      <c r="R68" s="201"/>
      <c r="S68"/>
      <c r="T68"/>
      <c r="U68"/>
      <c r="V68" s="83"/>
      <c r="W68" s="57"/>
      <c r="X68"/>
      <c r="Y68"/>
      <c r="Z68"/>
      <c r="AA68"/>
      <c r="AB68"/>
      <c r="AC68"/>
      <c r="AD68"/>
      <c r="AE68"/>
      <c r="AF68"/>
    </row>
    <row r="69" spans="13:32" s="49" customFormat="1" x14ac:dyDescent="0.2">
      <c r="M69"/>
      <c r="N69" s="40"/>
      <c r="O69" s="40"/>
      <c r="P69" s="40"/>
      <c r="Q69" s="40"/>
      <c r="R69" s="199"/>
      <c r="S69" s="199"/>
      <c r="T69" s="199"/>
      <c r="U69" s="199"/>
      <c r="V69" s="199"/>
      <c r="W69" s="202"/>
      <c r="X69"/>
      <c r="Y69"/>
      <c r="Z69"/>
      <c r="AA69"/>
      <c r="AB69"/>
      <c r="AC69"/>
      <c r="AD69"/>
      <c r="AE69"/>
      <c r="AF69"/>
    </row>
    <row r="70" spans="13:32" s="49" customFormat="1" x14ac:dyDescent="0.2">
      <c r="M70"/>
      <c r="N70" s="57"/>
      <c r="O70" s="57"/>
      <c r="P70" s="57"/>
      <c r="Q70" s="57"/>
      <c r="R70" s="201"/>
      <c r="S70"/>
      <c r="T70"/>
      <c r="U70"/>
      <c r="V70" s="83"/>
      <c r="W70" s="57"/>
      <c r="X70"/>
      <c r="Y70"/>
      <c r="Z70"/>
      <c r="AA70"/>
      <c r="AB70"/>
      <c r="AC70"/>
      <c r="AD70"/>
      <c r="AE70"/>
      <c r="AF70"/>
    </row>
    <row r="71" spans="13:32" s="49" customFormat="1" x14ac:dyDescent="0.2">
      <c r="M71"/>
      <c r="N71" s="40"/>
      <c r="O71" s="41"/>
      <c r="P71" s="41"/>
      <c r="Q71" s="41"/>
      <c r="R71" s="199"/>
      <c r="S71" s="199"/>
      <c r="T71" s="199"/>
      <c r="U71" s="199"/>
      <c r="V71" s="200"/>
      <c r="W71" s="41"/>
      <c r="X71"/>
      <c r="Y71"/>
      <c r="Z71"/>
      <c r="AA71"/>
      <c r="AB71"/>
      <c r="AC71"/>
      <c r="AD71"/>
      <c r="AE71"/>
      <c r="AF71"/>
    </row>
    <row r="72" spans="13:32" s="49" customFormat="1" x14ac:dyDescent="0.2">
      <c r="M72"/>
      <c r="N72" s="57"/>
      <c r="O72" s="57"/>
      <c r="P72" s="57"/>
      <c r="Q72" s="57"/>
      <c r="R72" s="201"/>
      <c r="S72"/>
      <c r="T72"/>
      <c r="U72"/>
      <c r="V72" s="83"/>
      <c r="W72" s="57"/>
      <c r="X72"/>
      <c r="Y72"/>
      <c r="Z72"/>
      <c r="AA72"/>
      <c r="AB72"/>
      <c r="AC72"/>
      <c r="AD72"/>
      <c r="AE72"/>
      <c r="AF72"/>
    </row>
    <row r="73" spans="13:32" s="49" customFormat="1" x14ac:dyDescent="0.2">
      <c r="M73"/>
      <c r="N73" s="40"/>
      <c r="O73" s="40"/>
      <c r="P73" s="40"/>
      <c r="Q73" s="40"/>
      <c r="R73" s="199"/>
      <c r="S73" s="199"/>
      <c r="T73" s="199"/>
      <c r="U73" s="199"/>
      <c r="V73" s="199"/>
      <c r="W73" s="202"/>
      <c r="X73"/>
      <c r="Y73"/>
      <c r="Z73"/>
      <c r="AA73"/>
      <c r="AB73"/>
      <c r="AC73"/>
      <c r="AD73"/>
      <c r="AE73"/>
      <c r="AF73"/>
    </row>
    <row r="74" spans="13:32" s="49" customFormat="1" x14ac:dyDescent="0.2">
      <c r="M74"/>
      <c r="N74" s="57"/>
      <c r="O74" s="57"/>
      <c r="P74" s="57"/>
      <c r="Q74" s="57"/>
      <c r="R74" s="201"/>
      <c r="S74"/>
      <c r="T74"/>
      <c r="U74"/>
      <c r="V74" s="83"/>
      <c r="W74" s="57"/>
      <c r="X74"/>
      <c r="Y74"/>
      <c r="Z74"/>
      <c r="AA74"/>
      <c r="AB74"/>
      <c r="AC74"/>
      <c r="AD74"/>
      <c r="AE74"/>
      <c r="AF74"/>
    </row>
    <row r="75" spans="13:32" s="49" customFormat="1" x14ac:dyDescent="0.2">
      <c r="M75"/>
      <c r="N75" s="40"/>
      <c r="O75" s="40"/>
      <c r="P75" s="40"/>
      <c r="Q75" s="40"/>
      <c r="R75" s="199"/>
      <c r="S75" s="199"/>
      <c r="T75" s="199"/>
      <c r="U75" s="199"/>
      <c r="V75" s="199"/>
      <c r="W75" s="202"/>
      <c r="X75"/>
      <c r="Y75"/>
      <c r="Z75"/>
      <c r="AA75"/>
      <c r="AB75"/>
      <c r="AC75"/>
      <c r="AD75"/>
      <c r="AE75"/>
      <c r="AF75"/>
    </row>
    <row r="76" spans="13:32" s="49" customFormat="1" x14ac:dyDescent="0.2">
      <c r="M76"/>
      <c r="N76" s="57"/>
      <c r="O76" s="57"/>
      <c r="P76" s="57"/>
      <c r="Q76" s="57"/>
      <c r="R76" s="201"/>
      <c r="S76"/>
      <c r="T76"/>
      <c r="U76"/>
      <c r="V76" s="83"/>
      <c r="W76" s="57"/>
      <c r="X76"/>
      <c r="Y76"/>
      <c r="Z76"/>
      <c r="AA76"/>
      <c r="AB76"/>
      <c r="AC76"/>
      <c r="AD76"/>
      <c r="AE76"/>
      <c r="AF76"/>
    </row>
    <row r="77" spans="13:32" s="49" customFormat="1" x14ac:dyDescent="0.2">
      <c r="M77"/>
      <c r="N77" s="40"/>
      <c r="O77" s="41"/>
      <c r="P77" s="41"/>
      <c r="Q77" s="41"/>
      <c r="R77" s="199"/>
      <c r="S77" s="199"/>
      <c r="T77" s="199"/>
      <c r="U77" s="199"/>
      <c r="V77" s="200"/>
      <c r="W77" s="41"/>
      <c r="X77"/>
      <c r="Y77"/>
      <c r="Z77"/>
      <c r="AA77"/>
      <c r="AB77"/>
      <c r="AC77"/>
      <c r="AD77"/>
      <c r="AE77"/>
      <c r="AF77"/>
    </row>
    <row r="78" spans="13:32" s="49" customFormat="1" x14ac:dyDescent="0.2">
      <c r="M78"/>
      <c r="N78" s="40"/>
      <c r="O78" s="40"/>
      <c r="P78" s="40"/>
      <c r="Q78" s="40"/>
      <c r="R78" s="199"/>
      <c r="S78" s="199"/>
      <c r="T78" s="199"/>
      <c r="U78" s="199"/>
      <c r="V78" s="199"/>
      <c r="W78" s="202"/>
      <c r="X78"/>
      <c r="Y78"/>
      <c r="Z78"/>
      <c r="AA78"/>
      <c r="AB78"/>
      <c r="AC78"/>
      <c r="AD78"/>
      <c r="AE78"/>
      <c r="AF78"/>
    </row>
    <row r="79" spans="13:32" s="49" customFormat="1" x14ac:dyDescent="0.2">
      <c r="M79"/>
      <c r="N79" s="57"/>
      <c r="O79" s="57"/>
      <c r="P79" s="57"/>
      <c r="Q79" s="57"/>
      <c r="R79" s="201"/>
      <c r="S79"/>
      <c r="T79"/>
      <c r="U79"/>
      <c r="V79" s="83"/>
      <c r="W79" s="57"/>
      <c r="X79"/>
      <c r="Y79"/>
      <c r="Z79"/>
      <c r="AA79"/>
      <c r="AB79"/>
      <c r="AC79"/>
      <c r="AD79"/>
      <c r="AE79"/>
      <c r="AF79"/>
    </row>
    <row r="80" spans="13:32" s="49" customFormat="1" x14ac:dyDescent="0.2">
      <c r="M80"/>
      <c r="N80" s="57"/>
      <c r="O80" s="57"/>
      <c r="P80" s="57"/>
      <c r="Q80" s="57"/>
      <c r="R80" s="201"/>
      <c r="S80" s="57"/>
      <c r="T80" s="57"/>
      <c r="U80" s="57"/>
      <c r="V80" s="83"/>
      <c r="W80" s="57"/>
      <c r="X80"/>
      <c r="Y80"/>
      <c r="Z80"/>
      <c r="AA80"/>
      <c r="AB80"/>
      <c r="AC80"/>
      <c r="AD80"/>
      <c r="AE80"/>
      <c r="AF80"/>
    </row>
    <row r="81" spans="2:32" x14ac:dyDescent="0.2">
      <c r="N81" s="40"/>
      <c r="O81" s="41"/>
      <c r="P81" s="41"/>
      <c r="Q81" s="41"/>
      <c r="R81" s="199"/>
      <c r="S81" s="199"/>
      <c r="T81" s="199"/>
      <c r="U81" s="199"/>
      <c r="V81" s="200"/>
      <c r="W81" s="41"/>
    </row>
    <row r="82" spans="2:32" s="49" customFormat="1" x14ac:dyDescent="0.2">
      <c r="M82"/>
      <c r="N82" s="57"/>
      <c r="O82" s="57"/>
      <c r="P82" s="57"/>
      <c r="Q82" s="57"/>
      <c r="R82" s="201"/>
      <c r="S82"/>
      <c r="T82"/>
      <c r="U82"/>
      <c r="V82" s="83"/>
      <c r="W82" s="57"/>
      <c r="X82"/>
      <c r="Y82"/>
      <c r="Z82"/>
      <c r="AA82"/>
      <c r="AB82"/>
      <c r="AC82"/>
      <c r="AD82"/>
      <c r="AE82"/>
      <c r="AF82"/>
    </row>
    <row r="83" spans="2:32" s="49" customFormat="1" x14ac:dyDescent="0.2">
      <c r="M83"/>
      <c r="N83" s="57"/>
      <c r="O83" s="57"/>
      <c r="P83" s="57"/>
      <c r="Q83" s="57"/>
      <c r="R83" s="201"/>
      <c r="S83"/>
      <c r="T83"/>
      <c r="U83"/>
      <c r="V83" s="83"/>
      <c r="W83" s="57"/>
      <c r="X83"/>
      <c r="Y83"/>
      <c r="Z83"/>
      <c r="AA83"/>
      <c r="AB83"/>
      <c r="AC83"/>
      <c r="AD83"/>
      <c r="AE83"/>
      <c r="AF83"/>
    </row>
    <row r="84" spans="2:32" s="49" customFormat="1" x14ac:dyDescent="0.2">
      <c r="M84"/>
      <c r="N84" s="40"/>
      <c r="O84" s="41"/>
      <c r="P84" s="41"/>
      <c r="Q84" s="41"/>
      <c r="R84" s="199"/>
      <c r="S84" s="199"/>
      <c r="T84" s="199"/>
      <c r="U84" s="199"/>
      <c r="V84" s="200"/>
      <c r="W84" s="41"/>
      <c r="X84"/>
      <c r="Y84"/>
      <c r="Z84"/>
      <c r="AA84"/>
      <c r="AB84"/>
      <c r="AC84"/>
      <c r="AD84"/>
      <c r="AE84"/>
      <c r="AF84"/>
    </row>
    <row r="85" spans="2:32" s="49" customFormat="1" x14ac:dyDescent="0.2">
      <c r="M85"/>
      <c r="N85" s="57"/>
      <c r="O85" s="57"/>
      <c r="P85" s="57"/>
      <c r="Q85" s="57"/>
      <c r="R85" s="201"/>
      <c r="S85"/>
      <c r="T85"/>
      <c r="U85"/>
      <c r="V85" s="83"/>
      <c r="W85" s="57"/>
      <c r="X85"/>
      <c r="Y85"/>
      <c r="Z85"/>
      <c r="AA85"/>
      <c r="AB85"/>
      <c r="AC85"/>
      <c r="AD85"/>
      <c r="AE85"/>
      <c r="AF85"/>
    </row>
    <row r="86" spans="2:32" s="49" customFormat="1" x14ac:dyDescent="0.2">
      <c r="M86"/>
      <c r="N86" s="57"/>
      <c r="O86" s="57"/>
      <c r="P86" s="57"/>
      <c r="Q86" s="57"/>
      <c r="R86" s="201"/>
      <c r="S86"/>
      <c r="T86"/>
      <c r="U86"/>
      <c r="V86" s="83"/>
      <c r="W86" s="57"/>
      <c r="X86"/>
      <c r="Y86"/>
      <c r="Z86"/>
      <c r="AA86"/>
      <c r="AB86"/>
      <c r="AC86"/>
      <c r="AD86"/>
      <c r="AE86"/>
      <c r="AF86"/>
    </row>
    <row r="87" spans="2:32" s="49" customFormat="1" x14ac:dyDescent="0.2">
      <c r="M87"/>
      <c r="N87" s="57"/>
      <c r="O87" s="57"/>
      <c r="P87" s="57"/>
      <c r="Q87" s="57"/>
      <c r="R87" s="201"/>
      <c r="S87"/>
      <c r="T87"/>
      <c r="U87"/>
      <c r="V87" s="83"/>
      <c r="W87" s="57"/>
      <c r="X87"/>
      <c r="Y87"/>
      <c r="Z87"/>
      <c r="AA87"/>
      <c r="AB87"/>
      <c r="AC87"/>
      <c r="AD87"/>
      <c r="AE87"/>
      <c r="AF87"/>
    </row>
    <row r="88" spans="2:32" s="49" customFormat="1" x14ac:dyDescent="0.2">
      <c r="M88"/>
      <c r="N88" s="57"/>
      <c r="O88" s="57"/>
      <c r="P88" s="57"/>
      <c r="Q88" s="57"/>
      <c r="R88" s="201"/>
      <c r="S88"/>
      <c r="T88"/>
      <c r="U88"/>
      <c r="V88" s="83"/>
      <c r="W88" s="57"/>
      <c r="X88"/>
      <c r="Y88"/>
      <c r="Z88"/>
      <c r="AA88"/>
      <c r="AB88"/>
      <c r="AC88"/>
      <c r="AD88"/>
      <c r="AE88"/>
      <c r="AF88"/>
    </row>
    <row r="89" spans="2:32" s="49" customFormat="1" x14ac:dyDescent="0.2">
      <c r="M89"/>
      <c r="N89" s="40"/>
      <c r="O89" s="41"/>
      <c r="P89" s="41"/>
      <c r="Q89" s="41"/>
      <c r="R89" s="199"/>
      <c r="S89" s="199"/>
      <c r="T89" s="199"/>
      <c r="U89" s="199"/>
      <c r="V89" s="200"/>
      <c r="W89" s="41"/>
      <c r="X89"/>
      <c r="Y89"/>
      <c r="Z89"/>
      <c r="AA89"/>
      <c r="AB89"/>
      <c r="AC89"/>
      <c r="AD89"/>
      <c r="AE89"/>
      <c r="AF89"/>
    </row>
    <row r="90" spans="2:32" s="49" customFormat="1" x14ac:dyDescent="0.2">
      <c r="M90"/>
      <c r="N90" s="57"/>
      <c r="O90" s="57"/>
      <c r="P90" s="57"/>
      <c r="Q90" s="57"/>
      <c r="R90" s="201"/>
      <c r="S90"/>
      <c r="T90"/>
      <c r="U90"/>
      <c r="V90" s="83"/>
      <c r="W90" s="57"/>
      <c r="X90"/>
      <c r="Y90"/>
      <c r="Z90"/>
      <c r="AA90"/>
      <c r="AB90"/>
      <c r="AC90"/>
      <c r="AD90"/>
      <c r="AE90"/>
      <c r="AF90"/>
    </row>
    <row r="91" spans="2:32" s="49" customFormat="1" x14ac:dyDescent="0.2">
      <c r="M91"/>
      <c r="N91" s="57"/>
      <c r="O91" s="57"/>
      <c r="P91" s="57"/>
      <c r="Q91" s="57"/>
      <c r="R91" s="201"/>
      <c r="S91" s="57"/>
      <c r="T91" s="57"/>
      <c r="U91" s="57"/>
      <c r="V91" s="83"/>
      <c r="W91" s="57"/>
      <c r="X91"/>
      <c r="Y91"/>
      <c r="Z91"/>
      <c r="AA91"/>
      <c r="AB91"/>
      <c r="AC91"/>
      <c r="AD91"/>
      <c r="AE91"/>
      <c r="AF91"/>
    </row>
    <row r="92" spans="2:32" s="49" customFormat="1" x14ac:dyDescent="0.2">
      <c r="B92" s="57"/>
      <c r="C92" s="57"/>
      <c r="D92" s="55"/>
      <c r="E92" s="55"/>
      <c r="F92" s="55"/>
      <c r="G92" s="55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2:32" s="49" customFormat="1" ht="20.25" customHeight="1" x14ac:dyDescent="0.2"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2:32" s="49" customFormat="1" ht="9.75" customHeight="1" x14ac:dyDescent="0.2"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2:32" s="49" customFormat="1" ht="28.5" customHeight="1" x14ac:dyDescent="0.2"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2:32" s="50" customFormat="1" ht="21.6" customHeight="1" x14ac:dyDescent="0.2"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0:32" s="50" customFormat="1" ht="21.6" customHeight="1" x14ac:dyDescent="0.2"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0:32" s="50" customFormat="1" ht="21.6" customHeight="1" x14ac:dyDescent="0.2"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0:32" s="50" customFormat="1" ht="21.6" customHeight="1" x14ac:dyDescent="0.2"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0:32" s="50" customFormat="1" ht="21.6" customHeight="1" x14ac:dyDescent="0.2"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0:32" s="50" customFormat="1" ht="21.6" customHeight="1" x14ac:dyDescent="0.2"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0:32" s="50" customFormat="1" ht="21.6" customHeight="1" x14ac:dyDescent="0.2"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0:32" s="39" customFormat="1" ht="21.6" customHeight="1" x14ac:dyDescent="0.2"/>
    <row r="104" spans="10:32" s="50" customFormat="1" ht="21.6" customHeight="1" x14ac:dyDescent="0.2"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0:32" s="50" customFormat="1" ht="21.6" customHeight="1" x14ac:dyDescent="0.2"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0:32" s="50" customFormat="1" ht="21.6" customHeight="1" x14ac:dyDescent="0.2"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0:32" s="50" customFormat="1" ht="21.6" customHeight="1" x14ac:dyDescent="0.2"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0:32" s="50" customFormat="1" ht="21.6" customHeight="1" x14ac:dyDescent="0.2"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0:32" s="50" customFormat="1" ht="21.6" customHeight="1" x14ac:dyDescent="0.2"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0:32" s="50" customFormat="1" ht="21.6" customHeight="1" x14ac:dyDescent="0.2"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0:32" s="50" customFormat="1" ht="21.6" customHeight="1" x14ac:dyDescent="0.2"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0:32" s="50" customFormat="1" ht="21.6" customHeight="1" x14ac:dyDescent="0.2"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0:32" s="50" customFormat="1" ht="21.6" customHeight="1" x14ac:dyDescent="0.2"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0:32" s="50" customFormat="1" ht="21.6" customHeight="1" x14ac:dyDescent="0.2"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0:32" s="50" customFormat="1" ht="21.6" customHeight="1" x14ac:dyDescent="0.2"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0:32" s="50" customFormat="1" ht="21.6" customHeight="1" x14ac:dyDescent="0.2"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0:32" s="50" customFormat="1" ht="21.6" customHeight="1" x14ac:dyDescent="0.2"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0:32" s="50" customFormat="1" ht="21.6" customHeight="1" x14ac:dyDescent="0.2"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0:32" s="50" customFormat="1" ht="21.6" customHeight="1" x14ac:dyDescent="0.2"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0:32" s="50" customFormat="1" ht="21.6" customHeight="1" x14ac:dyDescent="0.2"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0:32" s="50" customFormat="1" ht="21.6" customHeight="1" x14ac:dyDescent="0.2"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0:32" s="50" customFormat="1" ht="21.6" customHeight="1" x14ac:dyDescent="0.2"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0:32" s="50" customFormat="1" ht="21.6" customHeight="1" x14ac:dyDescent="0.2"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0:32" s="50" customFormat="1" ht="21.6" customHeight="1" x14ac:dyDescent="0.2"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0:32" s="39" customFormat="1" ht="21.6" customHeight="1" x14ac:dyDescent="0.2"/>
    <row r="126" spans="10:32" s="50" customFormat="1" ht="21.6" customHeight="1" x14ac:dyDescent="0.2"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0:32" s="50" customFormat="1" ht="21.6" customHeight="1" x14ac:dyDescent="0.2"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0:32" s="50" customFormat="1" ht="21.6" customHeight="1" x14ac:dyDescent="0.2"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2:32" s="50" customFormat="1" ht="21.6" customHeight="1" x14ac:dyDescent="0.2"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2:32" s="50" customFormat="1" ht="21.6" customHeight="1" x14ac:dyDescent="0.2"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2:32" s="49" customFormat="1" x14ac:dyDescent="0.2">
      <c r="B131" s="39"/>
      <c r="C131" s="57"/>
      <c r="D131" s="40"/>
      <c r="E131" s="40"/>
      <c r="F131" s="40"/>
      <c r="G131" s="40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2:32" s="49" customFormat="1" x14ac:dyDescent="0.2">
      <c r="B132" s="57"/>
      <c r="C132" s="57"/>
      <c r="D132" s="54"/>
      <c r="E132" s="54"/>
      <c r="F132" s="54"/>
      <c r="G132" s="54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2:32" s="49" customFormat="1" x14ac:dyDescent="0.2"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2:32" s="49" customFormat="1" x14ac:dyDescent="0.2">
      <c r="B134" s="57"/>
      <c r="C134" s="57"/>
      <c r="D134" s="40"/>
      <c r="E134" s="40"/>
      <c r="F134" s="40"/>
      <c r="G134" s="40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2:32" s="49" customFormat="1" x14ac:dyDescent="0.2"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2:32" s="49" customFormat="1" x14ac:dyDescent="0.2"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2:32" s="49" customFormat="1" x14ac:dyDescent="0.2"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2:32" x14ac:dyDescent="0.2">
      <c r="B138"/>
    </row>
    <row r="139" spans="2:32" x14ac:dyDescent="0.2">
      <c r="B139"/>
    </row>
    <row r="140" spans="2:32" x14ac:dyDescent="0.2">
      <c r="B140"/>
    </row>
    <row r="141" spans="2:32" x14ac:dyDescent="0.2">
      <c r="B141"/>
    </row>
    <row r="142" spans="2:32" x14ac:dyDescent="0.2">
      <c r="B142"/>
    </row>
    <row r="143" spans="2:32" x14ac:dyDescent="0.2">
      <c r="B143"/>
    </row>
    <row r="144" spans="2:3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</sheetData>
  <sortState xmlns:xlrd2="http://schemas.microsoft.com/office/spreadsheetml/2017/richdata2" ref="N4:W91">
    <sortCondition ref="N4:N91"/>
  </sortState>
  <mergeCells count="1">
    <mergeCell ref="B1:I1"/>
  </mergeCells>
  <conditionalFormatting sqref="I3:I34">
    <cfRule type="expression" dxfId="261" priority="3">
      <formula>I3=MAX($I$3:$I$34)</formula>
    </cfRule>
  </conditionalFormatting>
  <conditionalFormatting sqref="H3:H34">
    <cfRule type="expression" dxfId="260" priority="2">
      <formula>H3=MAX($H$3:$H$34)</formula>
    </cfRule>
  </conditionalFormatting>
  <conditionalFormatting sqref="G3:G34">
    <cfRule type="expression" dxfId="259" priority="1">
      <formula>G3=MAX($G$3:$G$34)</formula>
    </cfRule>
  </conditionalFormatting>
  <printOptions horizontalCentered="1" verticalCentered="1" gridLinesSet="0"/>
  <pageMargins left="0" right="0" top="0" bottom="0" header="0.51181102362204722" footer="0.51181102362204722"/>
  <pageSetup paperSize="9" scale="80" orientation="portrait" horizontalDpi="360" verticalDpi="360" r:id="rId1"/>
  <headerFooter alignWithMargins="0">
    <oddFooter>&amp;C_x000D_&amp;1#&amp;"Aptos"&amp;10&amp;K13A10E S2 - Restricted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4" name="Button 2">
              <controlPr defaultSize="0" print="0" autoFill="0" autoLine="0" autoPict="0" macro="[0]!classement">
                <anchor moveWithCells="1" sizeWithCells="1">
                  <from>
                    <xdr:col>10</xdr:col>
                    <xdr:colOff>47625</xdr:colOff>
                    <xdr:row>0</xdr:row>
                    <xdr:rowOff>104775</xdr:rowOff>
                  </from>
                  <to>
                    <xdr:col>11</xdr:col>
                    <xdr:colOff>609600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1:AS67"/>
  <sheetViews>
    <sheetView showGridLines="0" zoomScale="60" zoomScaleNormal="60" workbookViewId="0">
      <selection activeCell="Z26" sqref="Z26"/>
    </sheetView>
  </sheetViews>
  <sheetFormatPr defaultColWidth="11.42578125" defaultRowHeight="12.75" x14ac:dyDescent="0.2"/>
  <cols>
    <col min="1" max="1" width="1.7109375" customWidth="1"/>
    <col min="2" max="2" width="11.42578125" customWidth="1"/>
    <col min="3" max="3" width="1.7109375" customWidth="1"/>
    <col min="4" max="4" width="32.7109375" customWidth="1"/>
    <col min="5" max="5" width="2.7109375" customWidth="1"/>
    <col min="6" max="6" width="32.7109375" customWidth="1"/>
    <col min="7" max="7" width="1.7109375" customWidth="1"/>
    <col min="8" max="8" width="32.7109375" customWidth="1"/>
    <col min="9" max="9" width="2.7109375" customWidth="1"/>
    <col min="10" max="10" width="32.7109375" customWidth="1"/>
    <col min="11" max="11" width="1.7109375" customWidth="1"/>
    <col min="12" max="12" width="32.7109375" customWidth="1"/>
    <col min="13" max="13" width="2.7109375" customWidth="1"/>
    <col min="14" max="14" width="32.7109375" customWidth="1"/>
    <col min="15" max="15" width="1.7109375" customWidth="1"/>
    <col min="16" max="16" width="32.7109375" customWidth="1"/>
    <col min="17" max="17" width="2.7109375" customWidth="1"/>
    <col min="18" max="18" width="32.7109375" customWidth="1"/>
    <col min="19" max="19" width="1.7109375" customWidth="1"/>
    <col min="20" max="20" width="32.7109375" customWidth="1"/>
    <col min="21" max="21" width="2.7109375" customWidth="1"/>
    <col min="22" max="22" width="32.7109375" customWidth="1"/>
    <col min="23" max="23" width="1.7109375" customWidth="1"/>
    <col min="24" max="24" width="32.7109375" customWidth="1"/>
    <col min="25" max="25" width="2.7109375" customWidth="1"/>
    <col min="26" max="26" width="32.7109375" customWidth="1"/>
    <col min="27" max="27" width="1.7109375" customWidth="1"/>
    <col min="28" max="28" width="32.7109375" customWidth="1"/>
    <col min="29" max="29" width="2.7109375" customWidth="1"/>
    <col min="30" max="30" width="32.7109375" customWidth="1"/>
    <col min="31" max="31" width="2.7109375" customWidth="1"/>
    <col min="32" max="32" width="15.7109375" customWidth="1"/>
    <col min="33" max="33" width="2.7109375" customWidth="1"/>
    <col min="34" max="34" width="15.7109375" customWidth="1"/>
    <col min="35" max="35" width="2.7109375" customWidth="1"/>
    <col min="36" max="36" width="15.7109375" customWidth="1"/>
    <col min="37" max="37" width="2.7109375" customWidth="1"/>
    <col min="38" max="38" width="15.7109375" customWidth="1"/>
    <col min="39" max="39" width="2.7109375" customWidth="1"/>
    <col min="40" max="40" width="15.7109375" customWidth="1"/>
    <col min="41" max="41" width="2.7109375" customWidth="1"/>
  </cols>
  <sheetData>
    <row r="1" spans="1:45" ht="33" customHeight="1" x14ac:dyDescent="0.2">
      <c r="A1" s="293"/>
      <c r="B1" s="547" t="s">
        <v>158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293"/>
      <c r="T1" s="293"/>
      <c r="U1" s="293"/>
      <c r="V1" s="293"/>
      <c r="W1" s="293"/>
      <c r="X1" s="293"/>
      <c r="Y1" s="293"/>
      <c r="Z1" s="293"/>
      <c r="AA1" s="293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</row>
    <row r="2" spans="1:45" ht="6" customHeight="1" x14ac:dyDescent="0.2"/>
    <row r="3" spans="1:45" ht="26.25" customHeight="1" x14ac:dyDescent="0.2">
      <c r="D3" s="544" t="s">
        <v>174</v>
      </c>
      <c r="E3" s="545"/>
      <c r="F3" s="546"/>
      <c r="G3" s="188"/>
      <c r="H3" s="544" t="s">
        <v>175</v>
      </c>
      <c r="I3" s="545"/>
      <c r="J3" s="546"/>
      <c r="K3" s="188"/>
      <c r="L3" s="544" t="s">
        <v>176</v>
      </c>
      <c r="M3" s="545"/>
      <c r="N3" s="546"/>
      <c r="O3" s="188"/>
      <c r="P3" s="544" t="s">
        <v>177</v>
      </c>
      <c r="Q3" s="545"/>
      <c r="R3" s="546"/>
      <c r="S3" s="188"/>
      <c r="T3" s="541"/>
      <c r="U3" s="541"/>
      <c r="V3" s="541"/>
      <c r="W3" s="188"/>
      <c r="X3" s="541"/>
      <c r="Y3" s="541"/>
      <c r="Z3" s="541"/>
      <c r="AC3" s="141"/>
      <c r="AG3" s="141"/>
      <c r="AK3" s="141"/>
    </row>
    <row r="4" spans="1:45" ht="8.1" customHeight="1" x14ac:dyDescent="0.2"/>
    <row r="5" spans="1:45" ht="20.100000000000001" customHeight="1" x14ac:dyDescent="0.25">
      <c r="B5" s="542" t="s">
        <v>118</v>
      </c>
      <c r="C5" s="57"/>
      <c r="D5" s="190" t="str">
        <f>A!B13</f>
        <v>A2</v>
      </c>
      <c r="E5" s="191"/>
      <c r="F5" s="192" t="str">
        <f>A!B16</f>
        <v>A3</v>
      </c>
      <c r="G5" s="193"/>
      <c r="H5" s="190" t="str">
        <f>B!B13</f>
        <v>B2</v>
      </c>
      <c r="I5" s="191"/>
      <c r="J5" s="192" t="str">
        <f>B!B16</f>
        <v>B3</v>
      </c>
      <c r="K5" s="193"/>
      <c r="L5" s="190" t="str">
        <f>'C'!B13</f>
        <v>C2</v>
      </c>
      <c r="M5" s="191"/>
      <c r="N5" s="192" t="str">
        <f>'C'!B16</f>
        <v>C3</v>
      </c>
      <c r="O5" s="193"/>
      <c r="P5" s="190" t="str">
        <f>D!B13</f>
        <v>D2</v>
      </c>
      <c r="Q5" s="191"/>
      <c r="R5" s="192" t="str">
        <f>D!B16</f>
        <v>D3</v>
      </c>
      <c r="S5" s="193"/>
      <c r="W5" s="193"/>
      <c r="AG5" s="142"/>
      <c r="AK5" s="142"/>
    </row>
    <row r="6" spans="1:45" ht="30" customHeight="1" x14ac:dyDescent="0.25">
      <c r="B6" s="543"/>
      <c r="C6" s="57"/>
      <c r="D6" s="189" t="str">
        <f>A!B14</f>
        <v>Jean Marc DEROUALLIERE</v>
      </c>
      <c r="E6" s="194" t="s">
        <v>101</v>
      </c>
      <c r="F6" s="195" t="str">
        <f>A!B17</f>
        <v>Gino GREMAIN</v>
      </c>
      <c r="G6" s="196"/>
      <c r="H6" s="189" t="str">
        <f>B!B14</f>
        <v>Corentin LEBORGNE</v>
      </c>
      <c r="I6" s="194" t="s">
        <v>101</v>
      </c>
      <c r="J6" s="195" t="str">
        <f>B!B17</f>
        <v>Christophe FORTON</v>
      </c>
      <c r="K6" s="196"/>
      <c r="L6" s="189" t="str">
        <f>'C'!B14</f>
        <v>Patrick VAUDAY</v>
      </c>
      <c r="M6" s="194" t="s">
        <v>101</v>
      </c>
      <c r="N6" s="195" t="str">
        <f>'C'!B17</f>
        <v>Thibault MASSON</v>
      </c>
      <c r="O6" s="196"/>
      <c r="P6" s="189" t="str">
        <f>D!B14</f>
        <v>Dominique FERIOL</v>
      </c>
      <c r="Q6" s="194" t="s">
        <v>101</v>
      </c>
      <c r="R6" s="195" t="str">
        <f>D!B17</f>
        <v>Claude THOUVENIN</v>
      </c>
      <c r="S6" s="196"/>
      <c r="W6" s="193"/>
      <c r="AG6" s="142"/>
      <c r="AH6" s="143"/>
      <c r="AI6" s="144"/>
      <c r="AJ6" s="143"/>
      <c r="AK6" s="142"/>
      <c r="AL6" s="143"/>
      <c r="AM6" s="144"/>
      <c r="AN6" s="143"/>
      <c r="AO6" s="137"/>
      <c r="AP6" s="137"/>
      <c r="AQ6" s="137"/>
      <c r="AR6" s="137"/>
      <c r="AS6" s="137"/>
    </row>
    <row r="7" spans="1:45" ht="12.95" customHeight="1" x14ac:dyDescent="0.25">
      <c r="B7" s="225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O7" s="138"/>
      <c r="AP7" s="52"/>
    </row>
    <row r="8" spans="1:45" ht="20.100000000000001" customHeight="1" x14ac:dyDescent="0.25">
      <c r="B8" s="542" t="s">
        <v>119</v>
      </c>
      <c r="D8" s="190" t="str">
        <f>E!B13</f>
        <v>E2</v>
      </c>
      <c r="E8" s="191"/>
      <c r="F8" s="192" t="str">
        <f>E!B16</f>
        <v>E3</v>
      </c>
      <c r="G8" s="193"/>
      <c r="H8" s="190" t="str">
        <f>F!B13</f>
        <v>F2</v>
      </c>
      <c r="I8" s="191"/>
      <c r="J8" s="192" t="str">
        <f>F!B16</f>
        <v>F3</v>
      </c>
      <c r="K8" s="193"/>
      <c r="L8" s="190" t="str">
        <f>G!B13</f>
        <v>G2</v>
      </c>
      <c r="M8" s="191"/>
      <c r="N8" s="192" t="str">
        <f>G!B16</f>
        <v>G3</v>
      </c>
      <c r="O8" s="193"/>
      <c r="P8" s="190" t="str">
        <f>H!B13</f>
        <v>H2</v>
      </c>
      <c r="Q8" s="191"/>
      <c r="R8" s="192" t="str">
        <f>H!B16</f>
        <v>H3</v>
      </c>
      <c r="S8" s="193"/>
      <c r="W8" s="193"/>
      <c r="AO8" s="138"/>
      <c r="AP8" s="52"/>
    </row>
    <row r="9" spans="1:45" ht="30" customHeight="1" x14ac:dyDescent="0.25">
      <c r="B9" s="543"/>
      <c r="D9" s="189" t="str">
        <f>E!B14</f>
        <v>Philippe CABANES</v>
      </c>
      <c r="E9" s="194" t="s">
        <v>101</v>
      </c>
      <c r="F9" s="195" t="str">
        <f>E!B17</f>
        <v>Danny D'HONDT</v>
      </c>
      <c r="G9" s="196"/>
      <c r="H9" s="189" t="str">
        <f>F!B14</f>
        <v>David STAELENS</v>
      </c>
      <c r="I9" s="194" t="s">
        <v>101</v>
      </c>
      <c r="J9" s="195" t="str">
        <f>F!B17</f>
        <v>Joel MASSON</v>
      </c>
      <c r="K9" s="196"/>
      <c r="L9" s="189" t="str">
        <f>G!B14</f>
        <v>Patrick GHYSSELS</v>
      </c>
      <c r="M9" s="194" t="s">
        <v>101</v>
      </c>
      <c r="N9" s="195" t="str">
        <f>G!B17</f>
        <v>Michel MERLE</v>
      </c>
      <c r="O9" s="196"/>
      <c r="P9" s="189" t="str">
        <f>H!B14</f>
        <v>Christian BLEU</v>
      </c>
      <c r="Q9" s="194" t="s">
        <v>101</v>
      </c>
      <c r="R9" s="195" t="str">
        <f>H!B17</f>
        <v>Pierre DUSSAULE</v>
      </c>
      <c r="S9" s="196"/>
      <c r="W9" s="196"/>
      <c r="AO9" s="138"/>
      <c r="AP9" s="52"/>
    </row>
    <row r="10" spans="1:45" ht="12.95" customHeight="1" x14ac:dyDescent="0.25">
      <c r="B10" s="225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O10" s="138"/>
      <c r="AP10" s="52"/>
    </row>
    <row r="11" spans="1:45" ht="20.100000000000001" customHeight="1" x14ac:dyDescent="0.25">
      <c r="B11" s="542" t="s">
        <v>120</v>
      </c>
      <c r="D11" s="190" t="str">
        <f>A!B10</f>
        <v>A1</v>
      </c>
      <c r="E11" s="191"/>
      <c r="F11" s="192" t="str">
        <f>A!B19</f>
        <v>A4</v>
      </c>
      <c r="G11" s="193"/>
      <c r="H11" s="190" t="str">
        <f>B!B10</f>
        <v>B1</v>
      </c>
      <c r="I11" s="191"/>
      <c r="J11" s="192" t="str">
        <f>B!B19</f>
        <v>B4</v>
      </c>
      <c r="K11" s="197"/>
      <c r="L11" s="190" t="str">
        <f>'C'!B10</f>
        <v>C1</v>
      </c>
      <c r="M11" s="191"/>
      <c r="N11" s="192" t="str">
        <f>'C'!B19</f>
        <v>C4</v>
      </c>
      <c r="P11" s="190" t="str">
        <f>D!B10</f>
        <v>D1</v>
      </c>
      <c r="Q11" s="191"/>
      <c r="R11" s="192" t="str">
        <f>D!B19</f>
        <v>D4</v>
      </c>
      <c r="S11" s="193"/>
      <c r="T11" s="286"/>
      <c r="U11" s="287"/>
      <c r="AO11" s="138"/>
      <c r="AP11" s="52"/>
    </row>
    <row r="12" spans="1:45" ht="30" customHeight="1" x14ac:dyDescent="0.25">
      <c r="B12" s="543"/>
      <c r="D12" s="189" t="str">
        <f>A!B11</f>
        <v>Patrick KESTELOOT</v>
      </c>
      <c r="E12" s="194" t="s">
        <v>101</v>
      </c>
      <c r="F12" s="195" t="str">
        <f>A!B20</f>
        <v>Herve LEBORGNE</v>
      </c>
      <c r="G12" s="196"/>
      <c r="H12" s="189" t="str">
        <f>B!B11</f>
        <v>Fabrice LEJEUNE</v>
      </c>
      <c r="I12" s="194" t="s">
        <v>101</v>
      </c>
      <c r="J12" s="195" t="str">
        <f>B!B20</f>
        <v>Pascal DE KIMPE</v>
      </c>
      <c r="K12" s="198"/>
      <c r="L12" s="189" t="str">
        <f>'C'!B11</f>
        <v>Pascal CORNIL</v>
      </c>
      <c r="M12" s="194" t="s">
        <v>101</v>
      </c>
      <c r="N12" s="195" t="str">
        <f>'C'!B20</f>
        <v>Loic TETU</v>
      </c>
      <c r="P12" s="189" t="str">
        <f>D!B11</f>
        <v>Rudi VAN LAETHEM</v>
      </c>
      <c r="Q12" s="194" t="s">
        <v>101</v>
      </c>
      <c r="R12" s="195" t="str">
        <f>D!B20</f>
        <v>Julie DECHAMPS</v>
      </c>
      <c r="S12" s="193"/>
      <c r="T12" s="288"/>
      <c r="U12" s="287"/>
      <c r="AO12" s="138"/>
      <c r="AP12" s="52"/>
    </row>
    <row r="13" spans="1:45" ht="12.95" customHeight="1" x14ac:dyDescent="0.25">
      <c r="B13" s="225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O13" s="138"/>
      <c r="AP13" s="52"/>
    </row>
    <row r="14" spans="1:45" ht="20.100000000000001" customHeight="1" x14ac:dyDescent="0.25">
      <c r="B14" s="542" t="s">
        <v>121</v>
      </c>
      <c r="D14" s="190" t="str">
        <f>E!B10</f>
        <v>E1</v>
      </c>
      <c r="E14" s="191"/>
      <c r="F14" s="192" t="str">
        <f>E!B19</f>
        <v>E4</v>
      </c>
      <c r="H14" s="190" t="str">
        <f>F!B10</f>
        <v>F1</v>
      </c>
      <c r="I14" s="191"/>
      <c r="J14" s="192" t="str">
        <f>F!B19</f>
        <v>F4</v>
      </c>
      <c r="K14" s="193"/>
      <c r="L14" s="190" t="str">
        <f>G!B10</f>
        <v>G1</v>
      </c>
      <c r="M14" s="191"/>
      <c r="N14" s="192" t="str">
        <f>G!B19</f>
        <v>G4</v>
      </c>
      <c r="P14" s="190" t="str">
        <f>H!B10</f>
        <v>H1</v>
      </c>
      <c r="Q14" s="191"/>
      <c r="R14" s="192" t="str">
        <f>H!B19</f>
        <v>H4</v>
      </c>
      <c r="S14" s="193"/>
      <c r="W14" s="193"/>
      <c r="AO14" s="138"/>
      <c r="AP14" s="52"/>
    </row>
    <row r="15" spans="1:45" ht="30" customHeight="1" x14ac:dyDescent="0.25">
      <c r="B15" s="543"/>
      <c r="D15" s="189" t="str">
        <f>E!B11</f>
        <v>Christophe LALLEMAND</v>
      </c>
      <c r="E15" s="194" t="s">
        <v>101</v>
      </c>
      <c r="F15" s="195" t="str">
        <f>E!B20</f>
        <v>Yves PASTEEL</v>
      </c>
      <c r="H15" s="189" t="str">
        <f>F!B11</f>
        <v>Fréderic PAPILLON</v>
      </c>
      <c r="I15" s="194" t="s">
        <v>101</v>
      </c>
      <c r="J15" s="195" t="str">
        <f>F!B20</f>
        <v>Pierre SPINNOY</v>
      </c>
      <c r="K15" s="193"/>
      <c r="L15" s="189" t="str">
        <f>G!B11</f>
        <v>Kjell PAUWELS</v>
      </c>
      <c r="M15" s="194" t="s">
        <v>101</v>
      </c>
      <c r="N15" s="195" t="str">
        <f>G!B20</f>
        <v>Bart REINDERS</v>
      </c>
      <c r="P15" s="189" t="str">
        <f>H!B11</f>
        <v>Christian LETEN</v>
      </c>
      <c r="Q15" s="194" t="s">
        <v>101</v>
      </c>
      <c r="R15" s="195" t="str">
        <f>H!B20</f>
        <v>Claude DARAKDJIAN</v>
      </c>
      <c r="S15" s="193"/>
      <c r="X15" s="286"/>
      <c r="Y15" s="193"/>
      <c r="AO15" s="138"/>
      <c r="AP15" s="52"/>
    </row>
    <row r="16" spans="1:45" ht="12.95" customHeight="1" x14ac:dyDescent="0.25">
      <c r="B16" s="225"/>
      <c r="D16" s="197"/>
      <c r="E16" s="197"/>
      <c r="F16" s="197"/>
      <c r="G16" s="197"/>
      <c r="H16" s="193"/>
      <c r="I16" s="193"/>
      <c r="J16" s="193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X16" s="288"/>
      <c r="Y16" s="193"/>
      <c r="AO16" s="138"/>
      <c r="AP16" s="52"/>
    </row>
    <row r="17" spans="2:45" ht="20.100000000000001" customHeight="1" x14ac:dyDescent="0.25">
      <c r="B17" s="542" t="s">
        <v>122</v>
      </c>
      <c r="D17" s="190" t="str">
        <f>A!B13</f>
        <v>A2</v>
      </c>
      <c r="E17" s="191"/>
      <c r="F17" s="192" t="str">
        <f>A!B19</f>
        <v>A4</v>
      </c>
      <c r="H17" s="190" t="str">
        <f>B!B13</f>
        <v>B2</v>
      </c>
      <c r="I17" s="191"/>
      <c r="J17" s="192" t="str">
        <f>B!B19</f>
        <v>B4</v>
      </c>
      <c r="L17" s="190" t="str">
        <f>'C'!B13</f>
        <v>C2</v>
      </c>
      <c r="M17" s="191"/>
      <c r="N17" s="192" t="str">
        <f>'C'!B19</f>
        <v>C4</v>
      </c>
      <c r="P17" s="190" t="str">
        <f>D!B13</f>
        <v>D2</v>
      </c>
      <c r="Q17" s="191"/>
      <c r="R17" s="192" t="str">
        <f>D!B19</f>
        <v>D4</v>
      </c>
      <c r="S17" s="197"/>
      <c r="T17" s="286"/>
      <c r="U17" s="287"/>
      <c r="V17" s="286"/>
      <c r="W17" s="193"/>
      <c r="AO17" s="138"/>
      <c r="AP17" s="52"/>
    </row>
    <row r="18" spans="2:45" ht="30" customHeight="1" x14ac:dyDescent="0.25">
      <c r="B18" s="543"/>
      <c r="D18" s="189" t="str">
        <f>A!B14</f>
        <v>Jean Marc DEROUALLIERE</v>
      </c>
      <c r="E18" s="194" t="s">
        <v>101</v>
      </c>
      <c r="F18" s="195" t="str">
        <f>A!B20</f>
        <v>Herve LEBORGNE</v>
      </c>
      <c r="H18" s="189" t="str">
        <f>B!B14</f>
        <v>Corentin LEBORGNE</v>
      </c>
      <c r="I18" s="194" t="s">
        <v>101</v>
      </c>
      <c r="J18" s="195" t="str">
        <f>B!B20</f>
        <v>Pascal DE KIMPE</v>
      </c>
      <c r="L18" s="189" t="str">
        <f>'C'!B14</f>
        <v>Patrick VAUDAY</v>
      </c>
      <c r="M18" s="194" t="s">
        <v>101</v>
      </c>
      <c r="N18" s="195" t="str">
        <f>'C'!B20</f>
        <v>Loic TETU</v>
      </c>
      <c r="P18" s="189" t="str">
        <f>D!B14</f>
        <v>Dominique FERIOL</v>
      </c>
      <c r="Q18" s="194" t="s">
        <v>101</v>
      </c>
      <c r="R18" s="195" t="str">
        <f>D!B20</f>
        <v>Julie DECHAMPS</v>
      </c>
      <c r="S18" s="198"/>
      <c r="T18" s="288"/>
      <c r="U18" s="287"/>
      <c r="V18" s="288"/>
      <c r="W18" s="193"/>
      <c r="AO18" s="138"/>
      <c r="AP18" s="52"/>
    </row>
    <row r="19" spans="2:45" ht="12.95" customHeight="1" x14ac:dyDescent="0.25">
      <c r="B19" s="225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O19" s="138"/>
      <c r="AP19" s="52"/>
    </row>
    <row r="20" spans="2:45" ht="20.100000000000001" customHeight="1" x14ac:dyDescent="0.25">
      <c r="B20" s="542" t="s">
        <v>117</v>
      </c>
      <c r="D20" s="190" t="str">
        <f>E!B13</f>
        <v>E2</v>
      </c>
      <c r="E20" s="191"/>
      <c r="F20" s="192" t="str">
        <f>E!B19</f>
        <v>E4</v>
      </c>
      <c r="G20" s="193"/>
      <c r="H20" s="190" t="str">
        <f>F!B13</f>
        <v>F2</v>
      </c>
      <c r="I20" s="191"/>
      <c r="J20" s="192" t="str">
        <f>F!B19</f>
        <v>F4</v>
      </c>
      <c r="L20" s="190" t="str">
        <f>G!B13</f>
        <v>G2</v>
      </c>
      <c r="M20" s="191"/>
      <c r="N20" s="192" t="str">
        <f>G!B19</f>
        <v>G4</v>
      </c>
      <c r="P20" s="190" t="str">
        <f>H!B13</f>
        <v>H2</v>
      </c>
      <c r="Q20" s="191"/>
      <c r="R20" s="192" t="str">
        <f>H!B19</f>
        <v>H4</v>
      </c>
      <c r="S20" s="193"/>
      <c r="T20" s="286"/>
      <c r="U20" s="287"/>
      <c r="V20" s="286"/>
      <c r="W20" s="193"/>
      <c r="AO20" s="138"/>
      <c r="AP20" s="52"/>
    </row>
    <row r="21" spans="2:45" ht="30" customHeight="1" x14ac:dyDescent="0.25">
      <c r="B21" s="543"/>
      <c r="D21" s="189" t="str">
        <f>E!B14</f>
        <v>Philippe CABANES</v>
      </c>
      <c r="E21" s="194" t="s">
        <v>101</v>
      </c>
      <c r="F21" s="195" t="str">
        <f>E!B20</f>
        <v>Yves PASTEEL</v>
      </c>
      <c r="G21" s="193"/>
      <c r="H21" s="189" t="str">
        <f>F!B14</f>
        <v>David STAELENS</v>
      </c>
      <c r="I21" s="194" t="s">
        <v>101</v>
      </c>
      <c r="J21" s="195" t="str">
        <f>F!B20</f>
        <v>Pierre SPINNOY</v>
      </c>
      <c r="L21" s="189" t="str">
        <f>G!B14</f>
        <v>Patrick GHYSSELS</v>
      </c>
      <c r="M21" s="194" t="s">
        <v>101</v>
      </c>
      <c r="N21" s="195" t="str">
        <f>G!B20</f>
        <v>Bart REINDERS</v>
      </c>
      <c r="P21" s="189" t="str">
        <f>H!B14</f>
        <v>Christian BLEU</v>
      </c>
      <c r="Q21" s="194" t="s">
        <v>101</v>
      </c>
      <c r="R21" s="195" t="str">
        <f>H!B20</f>
        <v>Claude DARAKDJIAN</v>
      </c>
      <c r="S21" s="193"/>
      <c r="T21" s="288"/>
      <c r="U21" s="287"/>
      <c r="V21" s="288"/>
      <c r="W21" s="193"/>
      <c r="AO21" s="138"/>
      <c r="AP21" s="52"/>
    </row>
    <row r="22" spans="2:45" ht="12.95" customHeight="1" x14ac:dyDescent="0.25">
      <c r="B22" s="225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O22" s="138"/>
      <c r="AP22" s="52"/>
    </row>
    <row r="23" spans="2:45" ht="20.100000000000001" customHeight="1" x14ac:dyDescent="0.25">
      <c r="B23" s="542" t="s">
        <v>116</v>
      </c>
      <c r="D23" s="190" t="str">
        <f>A!B10</f>
        <v>A1</v>
      </c>
      <c r="E23" s="191"/>
      <c r="F23" s="192" t="str">
        <f>A!B16</f>
        <v>A3</v>
      </c>
      <c r="G23" s="193"/>
      <c r="H23" s="190" t="str">
        <f>B!B10</f>
        <v>B1</v>
      </c>
      <c r="I23" s="191"/>
      <c r="J23" s="192" t="str">
        <f>B!B16</f>
        <v>B3</v>
      </c>
      <c r="K23" s="193"/>
      <c r="L23" s="190" t="str">
        <f>'C'!B10</f>
        <v>C1</v>
      </c>
      <c r="M23" s="191"/>
      <c r="N23" s="192" t="str">
        <f>'C'!B16</f>
        <v>C3</v>
      </c>
      <c r="P23" s="190" t="str">
        <f>D!B10</f>
        <v>D1</v>
      </c>
      <c r="Q23" s="191"/>
      <c r="R23" s="192" t="str">
        <f>D!B16</f>
        <v>D3</v>
      </c>
      <c r="S23" s="193"/>
      <c r="T23" s="286"/>
      <c r="U23" s="287"/>
      <c r="V23" s="286"/>
      <c r="W23" s="193"/>
      <c r="AG23" s="145"/>
      <c r="AH23" s="145"/>
      <c r="AI23" s="145"/>
      <c r="AJ23" s="145"/>
      <c r="AK23" s="145"/>
      <c r="AL23" s="145"/>
      <c r="AM23" s="145"/>
      <c r="AN23" s="145"/>
      <c r="AO23" s="138"/>
      <c r="AP23" s="52"/>
    </row>
    <row r="24" spans="2:45" ht="30" customHeight="1" x14ac:dyDescent="0.25">
      <c r="B24" s="543"/>
      <c r="D24" s="189" t="str">
        <f>A!B11</f>
        <v>Patrick KESTELOOT</v>
      </c>
      <c r="E24" s="194" t="s">
        <v>101</v>
      </c>
      <c r="F24" s="195" t="str">
        <f>A!B17</f>
        <v>Gino GREMAIN</v>
      </c>
      <c r="G24" s="193"/>
      <c r="H24" s="189" t="str">
        <f>B!B11</f>
        <v>Fabrice LEJEUNE</v>
      </c>
      <c r="I24" s="194" t="s">
        <v>101</v>
      </c>
      <c r="J24" s="195" t="str">
        <f>B!B17</f>
        <v>Christophe FORTON</v>
      </c>
      <c r="K24" s="193"/>
      <c r="L24" s="189" t="str">
        <f>'C'!B11</f>
        <v>Pascal CORNIL</v>
      </c>
      <c r="M24" s="194" t="s">
        <v>101</v>
      </c>
      <c r="N24" s="195" t="str">
        <f>'C'!B17</f>
        <v>Thibault MASSON</v>
      </c>
      <c r="P24" s="189" t="str">
        <f>D!B11</f>
        <v>Rudi VAN LAETHEM</v>
      </c>
      <c r="Q24" s="194" t="s">
        <v>101</v>
      </c>
      <c r="R24" s="195" t="str">
        <f>D!B17</f>
        <v>Claude THOUVENIN</v>
      </c>
      <c r="S24" s="193"/>
      <c r="T24" s="288"/>
      <c r="U24" s="287"/>
      <c r="V24" s="288"/>
      <c r="W24" s="193"/>
      <c r="AG24" s="145"/>
      <c r="AH24" s="145"/>
      <c r="AI24" s="145"/>
      <c r="AJ24" s="145"/>
      <c r="AK24" s="145"/>
      <c r="AL24" s="145"/>
      <c r="AM24" s="145"/>
      <c r="AN24" s="145"/>
      <c r="AO24" s="138"/>
      <c r="AP24" s="52"/>
    </row>
    <row r="25" spans="2:45" ht="12.95" customHeight="1" x14ac:dyDescent="0.25">
      <c r="B25" s="225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O25" s="138"/>
      <c r="AP25" s="138"/>
      <c r="AQ25" s="138"/>
      <c r="AR25" s="138"/>
      <c r="AS25" s="138"/>
    </row>
    <row r="26" spans="2:45" ht="20.100000000000001" customHeight="1" x14ac:dyDescent="0.25">
      <c r="B26" s="542" t="s">
        <v>154</v>
      </c>
      <c r="D26" s="190" t="str">
        <f>E!B10</f>
        <v>E1</v>
      </c>
      <c r="E26" s="191"/>
      <c r="F26" s="192" t="str">
        <f>E!B16</f>
        <v>E3</v>
      </c>
      <c r="G26" s="193"/>
      <c r="H26" s="190" t="str">
        <f>F!B10</f>
        <v>F1</v>
      </c>
      <c r="I26" s="191"/>
      <c r="J26" s="192" t="str">
        <f>F!B16</f>
        <v>F3</v>
      </c>
      <c r="K26" s="193"/>
      <c r="L26" s="190" t="str">
        <f>G!B10</f>
        <v>G1</v>
      </c>
      <c r="M26" s="191"/>
      <c r="N26" s="192" t="str">
        <f>G!B16</f>
        <v>G3</v>
      </c>
      <c r="P26" s="190" t="str">
        <f>H!B10</f>
        <v>H1</v>
      </c>
      <c r="Q26" s="191"/>
      <c r="R26" s="192" t="str">
        <f>H!B16</f>
        <v>H3</v>
      </c>
      <c r="T26" s="286"/>
      <c r="U26" s="287"/>
      <c r="V26" s="286"/>
      <c r="W26" s="193"/>
      <c r="AJ26" s="142"/>
      <c r="AO26" s="138"/>
      <c r="AP26" s="52"/>
    </row>
    <row r="27" spans="2:45" ht="30" customHeight="1" x14ac:dyDescent="0.25">
      <c r="B27" s="543"/>
      <c r="D27" s="189" t="str">
        <f>E!B11</f>
        <v>Christophe LALLEMAND</v>
      </c>
      <c r="E27" s="194" t="s">
        <v>101</v>
      </c>
      <c r="F27" s="195" t="str">
        <f>E!B17</f>
        <v>Danny D'HONDT</v>
      </c>
      <c r="G27" s="193"/>
      <c r="H27" s="189" t="str">
        <f>F!B11</f>
        <v>Fréderic PAPILLON</v>
      </c>
      <c r="I27" s="194" t="s">
        <v>101</v>
      </c>
      <c r="J27" s="195" t="str">
        <f>F!B17</f>
        <v>Joel MASSON</v>
      </c>
      <c r="K27" s="197"/>
      <c r="L27" s="189" t="str">
        <f>G!B11</f>
        <v>Kjell PAUWELS</v>
      </c>
      <c r="M27" s="194" t="s">
        <v>101</v>
      </c>
      <c r="N27" s="195" t="str">
        <f>G!B17</f>
        <v>Michel MERLE</v>
      </c>
      <c r="P27" s="189" t="str">
        <f>H!B11</f>
        <v>Christian LETEN</v>
      </c>
      <c r="Q27" s="194" t="s">
        <v>101</v>
      </c>
      <c r="R27" s="195" t="str">
        <f>H!B17</f>
        <v>Pierre DUSSAULE</v>
      </c>
      <c r="T27" s="288"/>
      <c r="U27" s="287"/>
      <c r="V27" s="288"/>
      <c r="W27" s="193"/>
      <c r="AG27" s="143"/>
      <c r="AH27" s="144"/>
      <c r="AI27" s="143"/>
      <c r="AJ27" s="142"/>
      <c r="AK27" s="143"/>
      <c r="AL27" s="144"/>
      <c r="AM27" s="143"/>
      <c r="AO27" s="138"/>
      <c r="AP27" s="52"/>
    </row>
    <row r="28" spans="2:45" ht="12.95" customHeight="1" x14ac:dyDescent="0.25">
      <c r="B28" s="225"/>
      <c r="O28" s="193"/>
      <c r="W28" s="193"/>
      <c r="X28" s="193"/>
      <c r="Y28" s="193"/>
      <c r="Z28" s="193"/>
      <c r="AO28" s="138"/>
      <c r="AP28" s="52"/>
    </row>
    <row r="29" spans="2:45" ht="20.100000000000001" customHeight="1" x14ac:dyDescent="0.25">
      <c r="B29" s="542" t="s">
        <v>155</v>
      </c>
      <c r="D29" s="190" t="str">
        <f>A!B16</f>
        <v>A3</v>
      </c>
      <c r="E29" s="191"/>
      <c r="F29" s="192" t="str">
        <f>A!B19</f>
        <v>A4</v>
      </c>
      <c r="H29" s="190" t="str">
        <f>B!B16</f>
        <v>B3</v>
      </c>
      <c r="I29" s="191"/>
      <c r="J29" s="192" t="str">
        <f>B!B19</f>
        <v>B4</v>
      </c>
      <c r="L29" s="190" t="str">
        <f>'C'!B16</f>
        <v>C3</v>
      </c>
      <c r="M29" s="191"/>
      <c r="N29" s="192" t="str">
        <f>'C'!B19</f>
        <v>C4</v>
      </c>
      <c r="O29" s="193"/>
      <c r="P29" s="190" t="str">
        <f>D!B16</f>
        <v>D3</v>
      </c>
      <c r="Q29" s="191"/>
      <c r="R29" s="192" t="str">
        <f>D!B19</f>
        <v>D4</v>
      </c>
      <c r="W29" s="193"/>
      <c r="AJ29" s="142"/>
      <c r="AO29" s="138"/>
      <c r="AP29" s="52"/>
    </row>
    <row r="30" spans="2:45" ht="30" customHeight="1" x14ac:dyDescent="0.25">
      <c r="B30" s="543"/>
      <c r="D30" s="189" t="str">
        <f>A!B17</f>
        <v>Gino GREMAIN</v>
      </c>
      <c r="E30" s="194" t="s">
        <v>101</v>
      </c>
      <c r="F30" s="195" t="str">
        <f>A!B20</f>
        <v>Herve LEBORGNE</v>
      </c>
      <c r="H30" s="189" t="str">
        <f>B!B17</f>
        <v>Christophe FORTON</v>
      </c>
      <c r="I30" s="194" t="s">
        <v>101</v>
      </c>
      <c r="J30" s="195" t="str">
        <f>B!B20</f>
        <v>Pascal DE KIMPE</v>
      </c>
      <c r="L30" s="189" t="str">
        <f>'C'!B17</f>
        <v>Thibault MASSON</v>
      </c>
      <c r="M30" s="194" t="s">
        <v>101</v>
      </c>
      <c r="N30" s="195" t="str">
        <f>'C'!B20</f>
        <v>Loic TETU</v>
      </c>
      <c r="O30" s="193"/>
      <c r="P30" s="189" t="str">
        <f>D!B17</f>
        <v>Claude THOUVENIN</v>
      </c>
      <c r="Q30" s="194" t="s">
        <v>101</v>
      </c>
      <c r="R30" s="195" t="str">
        <f>D!B20</f>
        <v>Julie DECHAMPS</v>
      </c>
      <c r="W30" s="193"/>
      <c r="AG30" s="143"/>
      <c r="AH30" s="144"/>
      <c r="AI30" s="143"/>
      <c r="AJ30" s="142"/>
      <c r="AK30" s="143"/>
      <c r="AL30" s="144"/>
      <c r="AM30" s="143"/>
      <c r="AO30" s="138"/>
      <c r="AP30" s="52"/>
    </row>
    <row r="31" spans="2:45" ht="12.95" customHeight="1" x14ac:dyDescent="0.25">
      <c r="B31" s="225"/>
      <c r="O31" s="193"/>
      <c r="W31" s="193"/>
      <c r="X31" s="193"/>
      <c r="Y31" s="193"/>
      <c r="Z31" s="193"/>
      <c r="AO31" s="138"/>
      <c r="AP31" s="52"/>
    </row>
    <row r="32" spans="2:45" ht="20.100000000000001" customHeight="1" x14ac:dyDescent="0.25">
      <c r="B32" s="542" t="s">
        <v>156</v>
      </c>
      <c r="D32" s="190" t="str">
        <f>E!B16</f>
        <v>E3</v>
      </c>
      <c r="E32" s="191"/>
      <c r="F32" s="192" t="str">
        <f>E!B19</f>
        <v>E4</v>
      </c>
      <c r="H32" s="190" t="str">
        <f>F!B16</f>
        <v>F3</v>
      </c>
      <c r="I32" s="191"/>
      <c r="J32" s="192" t="str">
        <f>F!B19</f>
        <v>F4</v>
      </c>
      <c r="L32" s="190" t="str">
        <f>G!B16</f>
        <v>G3</v>
      </c>
      <c r="M32" s="191"/>
      <c r="N32" s="192" t="str">
        <f>G!B19</f>
        <v>G4</v>
      </c>
      <c r="P32" s="190" t="str">
        <f>H!B16</f>
        <v>H3</v>
      </c>
      <c r="Q32" s="191"/>
      <c r="R32" s="192" t="str">
        <f>H!B19</f>
        <v>H4</v>
      </c>
      <c r="S32" s="193"/>
      <c r="W32" s="193"/>
      <c r="AJ32" s="142"/>
      <c r="AO32" s="138"/>
      <c r="AP32" s="52"/>
    </row>
    <row r="33" spans="2:42" ht="30" customHeight="1" x14ac:dyDescent="0.25">
      <c r="B33" s="543"/>
      <c r="D33" s="189" t="str">
        <f>E!B17</f>
        <v>Danny D'HONDT</v>
      </c>
      <c r="E33" s="194" t="s">
        <v>101</v>
      </c>
      <c r="F33" s="195" t="str">
        <f>E!B20</f>
        <v>Yves PASTEEL</v>
      </c>
      <c r="H33" s="189" t="str">
        <f>F!B17</f>
        <v>Joel MASSON</v>
      </c>
      <c r="I33" s="194" t="s">
        <v>101</v>
      </c>
      <c r="J33" s="195" t="str">
        <f>F!B20</f>
        <v>Pierre SPINNOY</v>
      </c>
      <c r="L33" s="189" t="str">
        <f>G!B17</f>
        <v>Michel MERLE</v>
      </c>
      <c r="M33" s="194" t="s">
        <v>101</v>
      </c>
      <c r="N33" s="195" t="str">
        <f>G!B20</f>
        <v>Bart REINDERS</v>
      </c>
      <c r="P33" s="189" t="str">
        <f>H!B17</f>
        <v>Pierre DUSSAULE</v>
      </c>
      <c r="Q33" s="194" t="s">
        <v>101</v>
      </c>
      <c r="R33" s="195" t="str">
        <f>H!B20</f>
        <v>Claude DARAKDJIAN</v>
      </c>
      <c r="S33" s="193"/>
      <c r="W33" s="196"/>
      <c r="AG33" s="143"/>
      <c r="AH33" s="144"/>
      <c r="AI33" s="143"/>
      <c r="AJ33" s="142"/>
      <c r="AK33" s="143"/>
      <c r="AL33" s="144"/>
      <c r="AM33" s="143"/>
      <c r="AO33" s="138"/>
      <c r="AP33" s="52"/>
    </row>
    <row r="34" spans="2:42" ht="12.95" customHeight="1" x14ac:dyDescent="0.25">
      <c r="B34" s="225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W34" s="193"/>
      <c r="X34" s="193"/>
      <c r="Y34" s="193"/>
      <c r="Z34" s="193"/>
      <c r="AO34" s="138"/>
      <c r="AP34" s="52"/>
    </row>
    <row r="35" spans="2:42" ht="20.100000000000001" customHeight="1" x14ac:dyDescent="0.25">
      <c r="B35" s="542" t="s">
        <v>157</v>
      </c>
      <c r="D35" s="190" t="str">
        <f>A!B10</f>
        <v>A1</v>
      </c>
      <c r="E35" s="191"/>
      <c r="F35" s="192" t="str">
        <f>A!B13</f>
        <v>A2</v>
      </c>
      <c r="H35" s="190" t="str">
        <f>B!B10</f>
        <v>B1</v>
      </c>
      <c r="I35" s="191"/>
      <c r="J35" s="192" t="str">
        <f>B!B13</f>
        <v>B2</v>
      </c>
      <c r="K35" s="193"/>
      <c r="L35" s="190" t="str">
        <f>'C'!B10</f>
        <v>C1</v>
      </c>
      <c r="M35" s="191"/>
      <c r="N35" s="192" t="str">
        <f>'C'!B13</f>
        <v>C2</v>
      </c>
      <c r="O35" s="193"/>
      <c r="P35" s="190" t="str">
        <f>D!B10</f>
        <v>D1</v>
      </c>
      <c r="Q35" s="191"/>
      <c r="R35" s="192" t="str">
        <f>D!B13</f>
        <v>D2</v>
      </c>
      <c r="W35" s="193"/>
      <c r="AO35" s="138"/>
      <c r="AP35" s="52"/>
    </row>
    <row r="36" spans="2:42" ht="30" customHeight="1" x14ac:dyDescent="0.25">
      <c r="B36" s="543"/>
      <c r="D36" s="189" t="str">
        <f>A!B11</f>
        <v>Patrick KESTELOOT</v>
      </c>
      <c r="E36" s="194" t="s">
        <v>101</v>
      </c>
      <c r="F36" s="195" t="str">
        <f>A!B14</f>
        <v>Jean Marc DEROUALLIERE</v>
      </c>
      <c r="H36" s="189" t="str">
        <f>B!B11</f>
        <v>Fabrice LEJEUNE</v>
      </c>
      <c r="I36" s="194" t="s">
        <v>101</v>
      </c>
      <c r="J36" s="195" t="str">
        <f>B!B14</f>
        <v>Corentin LEBORGNE</v>
      </c>
      <c r="K36" s="193"/>
      <c r="L36" s="189" t="str">
        <f>'C'!B11</f>
        <v>Pascal CORNIL</v>
      </c>
      <c r="M36" s="194" t="s">
        <v>101</v>
      </c>
      <c r="N36" s="195" t="str">
        <f>'C'!B14</f>
        <v>Patrick VAUDAY</v>
      </c>
      <c r="O36" s="193"/>
      <c r="P36" s="189" t="str">
        <f>D!B11</f>
        <v>Rudi VAN LAETHEM</v>
      </c>
      <c r="Q36" s="194" t="s">
        <v>101</v>
      </c>
      <c r="R36" s="195" t="str">
        <f>D!B14</f>
        <v>Dominique FERIOL</v>
      </c>
      <c r="W36" s="196"/>
      <c r="AO36" s="138"/>
      <c r="AP36" s="52"/>
    </row>
    <row r="37" spans="2:42" ht="12.95" customHeight="1" x14ac:dyDescent="0.25">
      <c r="B37" s="225"/>
      <c r="D37" s="193"/>
      <c r="E37" s="193"/>
      <c r="F37" s="193"/>
      <c r="G37" s="193"/>
      <c r="M37" s="193"/>
      <c r="N37" s="193"/>
      <c r="O37" s="193"/>
      <c r="S37" s="193"/>
      <c r="T37" s="193"/>
      <c r="U37" s="193"/>
      <c r="V37" s="193"/>
      <c r="W37" s="193"/>
      <c r="X37" s="193"/>
      <c r="Y37" s="193"/>
      <c r="Z37" s="193"/>
      <c r="AO37" s="138"/>
      <c r="AP37" s="52"/>
    </row>
    <row r="38" spans="2:42" ht="20.100000000000001" customHeight="1" x14ac:dyDescent="0.25">
      <c r="B38" s="542" t="s">
        <v>173</v>
      </c>
      <c r="D38" s="190" t="str">
        <f>E!B10</f>
        <v>E1</v>
      </c>
      <c r="E38" s="191"/>
      <c r="F38" s="192" t="str">
        <f>E!B13</f>
        <v>E2</v>
      </c>
      <c r="H38" s="190" t="str">
        <f>F!B10</f>
        <v>F1</v>
      </c>
      <c r="I38" s="191"/>
      <c r="J38" s="192" t="str">
        <f>F!B13</f>
        <v>F2</v>
      </c>
      <c r="K38" s="193"/>
      <c r="L38" s="190" t="str">
        <f>G!B10</f>
        <v>G1</v>
      </c>
      <c r="M38" s="191"/>
      <c r="N38" s="192" t="str">
        <f>G!B13</f>
        <v>G2</v>
      </c>
      <c r="O38" s="193"/>
      <c r="P38" s="190" t="str">
        <f>H!B10</f>
        <v>H1</v>
      </c>
      <c r="Q38" s="191"/>
      <c r="R38" s="192" t="str">
        <f>H!B13</f>
        <v>H2</v>
      </c>
      <c r="S38" s="193"/>
      <c r="W38" s="193"/>
      <c r="AB38" s="140"/>
    </row>
    <row r="39" spans="2:42" ht="30" customHeight="1" x14ac:dyDescent="0.25">
      <c r="B39" s="543"/>
      <c r="D39" s="189" t="str">
        <f>E!B11</f>
        <v>Christophe LALLEMAND</v>
      </c>
      <c r="E39" s="194" t="s">
        <v>101</v>
      </c>
      <c r="F39" s="195" t="str">
        <f>E!B14</f>
        <v>Philippe CABANES</v>
      </c>
      <c r="H39" s="189" t="str">
        <f>F!B11</f>
        <v>Fréderic PAPILLON</v>
      </c>
      <c r="I39" s="194" t="s">
        <v>101</v>
      </c>
      <c r="J39" s="195" t="str">
        <f>F!B14</f>
        <v>David STAELENS</v>
      </c>
      <c r="K39" s="193"/>
      <c r="L39" s="189" t="str">
        <f>G!B11</f>
        <v>Kjell PAUWELS</v>
      </c>
      <c r="M39" s="194" t="s">
        <v>101</v>
      </c>
      <c r="N39" s="195" t="str">
        <f>G!B14</f>
        <v>Patrick GHYSSELS</v>
      </c>
      <c r="O39" s="196"/>
      <c r="P39" s="189" t="str">
        <f>H!B11</f>
        <v>Christian LETEN</v>
      </c>
      <c r="Q39" s="194" t="s">
        <v>101</v>
      </c>
      <c r="R39" s="195" t="str">
        <f>H!B14</f>
        <v>Christian BLEU</v>
      </c>
      <c r="S39" s="196"/>
      <c r="W39" s="193"/>
      <c r="AB39" s="140"/>
      <c r="AC39" s="143"/>
      <c r="AD39" s="144"/>
      <c r="AE39" s="143"/>
    </row>
    <row r="40" spans="2:42" ht="6" customHeight="1" x14ac:dyDescent="0.25">
      <c r="O40" s="196"/>
    </row>
    <row r="41" spans="2:42" ht="16.5" x14ac:dyDescent="0.25">
      <c r="O41" s="196"/>
    </row>
    <row r="42" spans="2:42" ht="16.5" x14ac:dyDescent="0.25">
      <c r="O42" s="193"/>
    </row>
    <row r="43" spans="2:42" ht="16.5" x14ac:dyDescent="0.25">
      <c r="O43" s="193"/>
    </row>
    <row r="44" spans="2:42" x14ac:dyDescent="0.2">
      <c r="G44" s="139"/>
      <c r="K44" s="139"/>
      <c r="O44" s="139"/>
    </row>
    <row r="46" spans="2:42" x14ac:dyDescent="0.2">
      <c r="G46" s="135"/>
      <c r="O46" s="135"/>
      <c r="S46" s="135"/>
      <c r="W46" s="135"/>
    </row>
    <row r="47" spans="2:42" ht="16.5" x14ac:dyDescent="0.25">
      <c r="G47" s="193"/>
      <c r="S47" s="139"/>
      <c r="W47" s="139"/>
    </row>
    <row r="48" spans="2:42" ht="16.5" x14ac:dyDescent="0.25">
      <c r="G48" s="193"/>
    </row>
    <row r="52" spans="7:23" ht="16.5" x14ac:dyDescent="0.25">
      <c r="O52" s="197"/>
      <c r="S52" s="135"/>
      <c r="W52" s="135"/>
    </row>
    <row r="53" spans="7:23" ht="16.5" x14ac:dyDescent="0.25">
      <c r="O53" s="193"/>
      <c r="S53" s="139"/>
      <c r="W53" s="139"/>
    </row>
    <row r="54" spans="7:23" ht="16.5" x14ac:dyDescent="0.25">
      <c r="G54" s="193"/>
    </row>
    <row r="58" spans="7:23" x14ac:dyDescent="0.2">
      <c r="W58" s="135"/>
    </row>
    <row r="59" spans="7:23" x14ac:dyDescent="0.2">
      <c r="W59" s="139"/>
    </row>
    <row r="60" spans="7:23" ht="16.5" x14ac:dyDescent="0.25">
      <c r="G60" s="193"/>
    </row>
    <row r="61" spans="7:23" x14ac:dyDescent="0.2">
      <c r="G61" s="135"/>
    </row>
    <row r="62" spans="7:23" x14ac:dyDescent="0.2">
      <c r="G62" s="139"/>
    </row>
    <row r="64" spans="7:23" x14ac:dyDescent="0.2">
      <c r="O64" s="135"/>
      <c r="S64" s="135"/>
      <c r="W64" s="135"/>
    </row>
    <row r="65" spans="15:23" x14ac:dyDescent="0.2">
      <c r="O65" s="139"/>
      <c r="S65" s="139"/>
      <c r="W65" s="139"/>
    </row>
    <row r="67" spans="15:23" x14ac:dyDescent="0.2">
      <c r="O67" s="75"/>
    </row>
  </sheetData>
  <mergeCells count="19">
    <mergeCell ref="B1:R1"/>
    <mergeCell ref="H3:J3"/>
    <mergeCell ref="L3:N3"/>
    <mergeCell ref="P3:R3"/>
    <mergeCell ref="T3:V3"/>
    <mergeCell ref="X3:Z3"/>
    <mergeCell ref="B38:B39"/>
    <mergeCell ref="B17:B18"/>
    <mergeCell ref="B20:B21"/>
    <mergeCell ref="B23:B24"/>
    <mergeCell ref="B26:B27"/>
    <mergeCell ref="B29:B30"/>
    <mergeCell ref="B32:B33"/>
    <mergeCell ref="B35:B36"/>
    <mergeCell ref="B8:B9"/>
    <mergeCell ref="B11:B12"/>
    <mergeCell ref="B14:B15"/>
    <mergeCell ref="B5:B6"/>
    <mergeCell ref="D3:F3"/>
  </mergeCells>
  <printOptions horizontalCentered="1" verticalCentered="1"/>
  <pageMargins left="0" right="0" top="0" bottom="0" header="0" footer="0"/>
  <pageSetup paperSize="9" scale="49" fitToWidth="0" orientation="landscape" r:id="rId1"/>
  <headerFooter>
    <oddFooter>&amp;C_x000D_&amp;1#&amp;"Aptos"&amp;10&amp;K13A10E S2 - Restricted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" id="{90A27B8A-76FC-40FC-988B-E2243A721505}">
            <xm:f>COUNTBLANK(A!$J$20)=0</xm:f>
            <x14:dxf>
              <fill>
                <patternFill>
                  <bgColor theme="0" tint="-0.24994659260841701"/>
                </patternFill>
              </fill>
            </x14:dxf>
          </x14:cfRule>
          <xm:sqref>D29:F30</xm:sqref>
        </x14:conditionalFormatting>
        <x14:conditionalFormatting xmlns:xm="http://schemas.microsoft.com/office/excel/2006/main">
          <x14:cfRule type="expression" priority="74" id="{BAF6F7A0-1811-49CE-8CF7-577536346009}">
            <xm:f>COUNTBLANK(B!$J$20)=0</xm:f>
            <x14:dxf>
              <fill>
                <patternFill>
                  <bgColor theme="5" tint="0.39994506668294322"/>
                </patternFill>
              </fill>
            </x14:dxf>
          </x14:cfRule>
          <xm:sqref>H29:J30</xm:sqref>
        </x14:conditionalFormatting>
        <x14:conditionalFormatting xmlns:xm="http://schemas.microsoft.com/office/excel/2006/main">
          <x14:cfRule type="expression" priority="73" id="{007FA703-097E-46DD-8374-44A31D3ACD0C}">
            <xm:f>COUNTBLANK('C'!$J$20)=0</xm:f>
            <x14:dxf>
              <fill>
                <patternFill>
                  <bgColor theme="9" tint="0.59996337778862885"/>
                </patternFill>
              </fill>
            </x14:dxf>
          </x14:cfRule>
          <xm:sqref>L29:N30</xm:sqref>
        </x14:conditionalFormatting>
        <x14:conditionalFormatting xmlns:xm="http://schemas.microsoft.com/office/excel/2006/main">
          <x14:cfRule type="expression" priority="72" id="{76EF5972-7C4D-44C5-BB5E-3136F6DE544D}">
            <xm:f>COUNTBLANK(D!$J$20)=0</xm:f>
            <x14:dxf>
              <fill>
                <patternFill>
                  <bgColor rgb="FF92D050"/>
                </patternFill>
              </fill>
            </x14:dxf>
          </x14:cfRule>
          <xm:sqref>P29:R30</xm:sqref>
        </x14:conditionalFormatting>
        <x14:conditionalFormatting xmlns:xm="http://schemas.microsoft.com/office/excel/2006/main">
          <x14:cfRule type="expression" priority="71" id="{23887CB1-DDF7-444C-B2C5-C8C2DF3DDDFB}">
            <xm:f>COUNTBLANK(E!$J$20)=0</xm:f>
            <x14:dxf>
              <fill>
                <patternFill>
                  <bgColor theme="3" tint="0.79998168889431442"/>
                </patternFill>
              </fill>
            </x14:dxf>
          </x14:cfRule>
          <xm:sqref>D32:F33</xm:sqref>
        </x14:conditionalFormatting>
        <x14:conditionalFormatting xmlns:xm="http://schemas.microsoft.com/office/excel/2006/main">
          <x14:cfRule type="expression" priority="70" id="{B351C583-7DC6-421D-B36F-D028C56744AB}">
            <xm:f>COUNTBLANK(F!$J$20)=0</xm:f>
            <x14:dxf>
              <fill>
                <patternFill>
                  <bgColor rgb="FFFFC000"/>
                </patternFill>
              </fill>
            </x14:dxf>
          </x14:cfRule>
          <xm:sqref>H32:J33</xm:sqref>
        </x14:conditionalFormatting>
        <x14:conditionalFormatting xmlns:xm="http://schemas.microsoft.com/office/excel/2006/main">
          <x14:cfRule type="expression" priority="63" id="{D583DDBA-A5BF-4186-9D98-ACDE49D7D2B7}">
            <xm:f>COUNTBLANK(A!$G$17)=0</xm:f>
            <x14:dxf>
              <fill>
                <patternFill>
                  <bgColor theme="0" tint="-0.24994659260841701"/>
                </patternFill>
              </fill>
            </x14:dxf>
          </x14:cfRule>
          <xm:sqref>D5:F6</xm:sqref>
        </x14:conditionalFormatting>
        <x14:conditionalFormatting xmlns:xm="http://schemas.microsoft.com/office/excel/2006/main">
          <x14:cfRule type="expression" priority="62" id="{E29B955F-A6AC-47A6-A604-025E3104AA0D}">
            <xm:f>COUNTBLANK(B!$G$17)=0</xm:f>
            <x14:dxf>
              <fill>
                <patternFill>
                  <bgColor theme="5" tint="0.39994506668294322"/>
                </patternFill>
              </fill>
            </x14:dxf>
          </x14:cfRule>
          <xm:sqref>H5:J6</xm:sqref>
        </x14:conditionalFormatting>
        <x14:conditionalFormatting xmlns:xm="http://schemas.microsoft.com/office/excel/2006/main">
          <x14:cfRule type="expression" priority="61" id="{1BB0C6C1-E950-4726-8718-E42ED24789A3}">
            <xm:f>COUNTBLANK('C'!$G$17)=0</xm:f>
            <x14:dxf>
              <fill>
                <patternFill>
                  <bgColor theme="9" tint="0.59996337778862885"/>
                </patternFill>
              </fill>
            </x14:dxf>
          </x14:cfRule>
          <xm:sqref>L5:N6</xm:sqref>
        </x14:conditionalFormatting>
        <x14:conditionalFormatting xmlns:xm="http://schemas.microsoft.com/office/excel/2006/main">
          <x14:cfRule type="expression" priority="60" id="{79054B0A-3696-43DC-B53B-808445675A2D}">
            <xm:f>COUNTBLANK(D!$G$17)=0</xm:f>
            <x14:dxf>
              <fill>
                <patternFill>
                  <bgColor rgb="FF92D050"/>
                </patternFill>
              </fill>
            </x14:dxf>
          </x14:cfRule>
          <xm:sqref>P5:R6</xm:sqref>
        </x14:conditionalFormatting>
        <x14:conditionalFormatting xmlns:xm="http://schemas.microsoft.com/office/excel/2006/main">
          <x14:cfRule type="expression" priority="59" id="{19B7D747-8738-4FD1-93CF-DF50254A2582}">
            <xm:f>COUNTBLANK(E!$G$17)=0</xm:f>
            <x14:dxf>
              <fill>
                <patternFill>
                  <bgColor theme="3" tint="0.79998168889431442"/>
                </patternFill>
              </fill>
            </x14:dxf>
          </x14:cfRule>
          <xm:sqref>D8:F9</xm:sqref>
        </x14:conditionalFormatting>
        <x14:conditionalFormatting xmlns:xm="http://schemas.microsoft.com/office/excel/2006/main">
          <x14:cfRule type="expression" priority="58" id="{8AE6C150-CE40-45DB-A199-AA633B6EE48F}">
            <xm:f>COUNTBLANK(F!$G$17)=0</xm:f>
            <x14:dxf>
              <fill>
                <patternFill>
                  <bgColor rgb="FFFFC000"/>
                </patternFill>
              </fill>
            </x14:dxf>
          </x14:cfRule>
          <xm:sqref>H8:J9</xm:sqref>
        </x14:conditionalFormatting>
        <x14:conditionalFormatting xmlns:xm="http://schemas.microsoft.com/office/excel/2006/main">
          <x14:cfRule type="expression" priority="57" id="{945D9F5E-1ECD-4EB8-BCC4-2250644B0315}">
            <xm:f>COUNTBLANK(A!$D$20)=0</xm:f>
            <x14:dxf>
              <fill>
                <patternFill>
                  <bgColor theme="0" tint="-0.24994659260841701"/>
                </patternFill>
              </fill>
            </x14:dxf>
          </x14:cfRule>
          <xm:sqref>D11:F12</xm:sqref>
        </x14:conditionalFormatting>
        <x14:conditionalFormatting xmlns:xm="http://schemas.microsoft.com/office/excel/2006/main">
          <x14:cfRule type="expression" priority="56" id="{5FF3792A-B42D-465C-BEBD-EE4EBBF9E642}">
            <xm:f>COUNTBLANK(B!$D$20)=0</xm:f>
            <x14:dxf>
              <fill>
                <patternFill>
                  <bgColor theme="5" tint="0.39994506668294322"/>
                </patternFill>
              </fill>
            </x14:dxf>
          </x14:cfRule>
          <xm:sqref>H11:J12</xm:sqref>
        </x14:conditionalFormatting>
        <x14:conditionalFormatting xmlns:xm="http://schemas.microsoft.com/office/excel/2006/main">
          <x14:cfRule type="expression" priority="55" id="{F2D8FAFD-C229-42C6-8E1D-95C0B616A563}">
            <xm:f>COUNTBLANK('C'!$D$20)=0</xm:f>
            <x14:dxf>
              <fill>
                <patternFill>
                  <bgColor theme="9" tint="0.59996337778862885"/>
                </patternFill>
              </fill>
            </x14:dxf>
          </x14:cfRule>
          <xm:sqref>L11:N12</xm:sqref>
        </x14:conditionalFormatting>
        <x14:conditionalFormatting xmlns:xm="http://schemas.microsoft.com/office/excel/2006/main">
          <x14:cfRule type="expression" priority="54" id="{6C3755C9-D98F-4533-8B64-4101E57623AD}">
            <xm:f>COUNTBLANK(D!$D$20)=0</xm:f>
            <x14:dxf>
              <fill>
                <patternFill>
                  <bgColor rgb="FF92D050"/>
                </patternFill>
              </fill>
            </x14:dxf>
          </x14:cfRule>
          <xm:sqref>P11:R12</xm:sqref>
        </x14:conditionalFormatting>
        <x14:conditionalFormatting xmlns:xm="http://schemas.microsoft.com/office/excel/2006/main">
          <x14:cfRule type="expression" priority="53" id="{2AB88EE5-A97A-4610-92B7-0C5FCE8B536C}">
            <xm:f>COUNTBLANK(E!$D$20)=0</xm:f>
            <x14:dxf>
              <fill>
                <patternFill>
                  <bgColor theme="3" tint="0.79998168889431442"/>
                </patternFill>
              </fill>
            </x14:dxf>
          </x14:cfRule>
          <xm:sqref>D14:F15</xm:sqref>
        </x14:conditionalFormatting>
        <x14:conditionalFormatting xmlns:xm="http://schemas.microsoft.com/office/excel/2006/main">
          <x14:cfRule type="expression" priority="52" id="{E98AEBEE-9424-4AC9-B057-06806A825347}">
            <xm:f>COUNTBLANK(F!$D$20)=0</xm:f>
            <x14:dxf>
              <fill>
                <patternFill>
                  <bgColor rgb="FFFFC000"/>
                </patternFill>
              </fill>
            </x14:dxf>
          </x14:cfRule>
          <xm:sqref>H14:J15</xm:sqref>
        </x14:conditionalFormatting>
        <x14:conditionalFormatting xmlns:xm="http://schemas.microsoft.com/office/excel/2006/main">
          <x14:cfRule type="expression" priority="45" id="{287D3FBD-D568-43BD-938A-6C6E40B46F9E}">
            <xm:f>COUNTBLANK(A!$G$20)=0</xm:f>
            <x14:dxf>
              <fill>
                <patternFill>
                  <bgColor theme="0" tint="-0.24994659260841701"/>
                </patternFill>
              </fill>
            </x14:dxf>
          </x14:cfRule>
          <xm:sqref>D17:F18</xm:sqref>
        </x14:conditionalFormatting>
        <x14:conditionalFormatting xmlns:xm="http://schemas.microsoft.com/office/excel/2006/main">
          <x14:cfRule type="expression" priority="44" id="{99C49951-82EB-4907-824B-E929904488B5}">
            <xm:f>COUNTBLANK(B!$G$20)=0</xm:f>
            <x14:dxf>
              <fill>
                <patternFill>
                  <bgColor theme="5" tint="0.39994506668294322"/>
                </patternFill>
              </fill>
            </x14:dxf>
          </x14:cfRule>
          <xm:sqref>H17:J18</xm:sqref>
        </x14:conditionalFormatting>
        <x14:conditionalFormatting xmlns:xm="http://schemas.microsoft.com/office/excel/2006/main">
          <x14:cfRule type="expression" priority="43" id="{65F7560E-A3F9-41D7-BA8C-DF3FFA79825D}">
            <xm:f>COUNTBLANK('C'!$G$20)=0</xm:f>
            <x14:dxf>
              <fill>
                <patternFill>
                  <bgColor theme="9" tint="0.59996337778862885"/>
                </patternFill>
              </fill>
            </x14:dxf>
          </x14:cfRule>
          <xm:sqref>L17:N18</xm:sqref>
        </x14:conditionalFormatting>
        <x14:conditionalFormatting xmlns:xm="http://schemas.microsoft.com/office/excel/2006/main">
          <x14:cfRule type="expression" priority="42" id="{22002933-295F-430D-BC67-25B0A92FB304}">
            <xm:f>COUNTBLANK(D!$G$20)=0</xm:f>
            <x14:dxf>
              <fill>
                <patternFill>
                  <bgColor rgb="FF92D050"/>
                </patternFill>
              </fill>
            </x14:dxf>
          </x14:cfRule>
          <xm:sqref>P17:R18</xm:sqref>
        </x14:conditionalFormatting>
        <x14:conditionalFormatting xmlns:xm="http://schemas.microsoft.com/office/excel/2006/main">
          <x14:cfRule type="expression" priority="41" id="{AFACE649-946E-4F17-B719-8E964348C1C4}">
            <xm:f>COUNTBLANK(E!$G$20)=0</xm:f>
            <x14:dxf>
              <fill>
                <patternFill>
                  <bgColor theme="3" tint="0.79998168889431442"/>
                </patternFill>
              </fill>
            </x14:dxf>
          </x14:cfRule>
          <xm:sqref>D20:F21</xm:sqref>
        </x14:conditionalFormatting>
        <x14:conditionalFormatting xmlns:xm="http://schemas.microsoft.com/office/excel/2006/main">
          <x14:cfRule type="expression" priority="40" id="{84CCB7D2-E20E-4F7A-8FC8-D99DBA52C4B8}">
            <xm:f>COUNTBLANK(F!$G$20)=0</xm:f>
            <x14:dxf>
              <fill>
                <patternFill>
                  <bgColor rgb="FFFFC000"/>
                </patternFill>
              </fill>
            </x14:dxf>
          </x14:cfRule>
          <xm:sqref>H20:J21</xm:sqref>
        </x14:conditionalFormatting>
        <x14:conditionalFormatting xmlns:xm="http://schemas.microsoft.com/office/excel/2006/main">
          <x14:cfRule type="expression" priority="39" id="{F280BD78-19ED-412A-ACFF-8F6AEE054B97}">
            <xm:f>COUNTBLANK(A!$D$17)=0</xm:f>
            <x14:dxf>
              <fill>
                <patternFill>
                  <bgColor theme="0" tint="-0.24994659260841701"/>
                </patternFill>
              </fill>
            </x14:dxf>
          </x14:cfRule>
          <xm:sqref>D23:F24</xm:sqref>
        </x14:conditionalFormatting>
        <x14:conditionalFormatting xmlns:xm="http://schemas.microsoft.com/office/excel/2006/main">
          <x14:cfRule type="expression" priority="38" id="{E9AC9869-4DA8-4C7D-9E4F-73B72B17CFFC}">
            <xm:f>COUNTBLANK(B!$D$17)=0</xm:f>
            <x14:dxf>
              <fill>
                <patternFill>
                  <bgColor theme="5" tint="0.39994506668294322"/>
                </patternFill>
              </fill>
            </x14:dxf>
          </x14:cfRule>
          <xm:sqref>H23:J24</xm:sqref>
        </x14:conditionalFormatting>
        <x14:conditionalFormatting xmlns:xm="http://schemas.microsoft.com/office/excel/2006/main">
          <x14:cfRule type="expression" priority="37" id="{9F57A876-2A80-4C8F-9614-909489BD328F}">
            <xm:f>COUNTBLANK('C'!$D$17)=0</xm:f>
            <x14:dxf>
              <fill>
                <patternFill>
                  <bgColor theme="9" tint="0.59996337778862885"/>
                </patternFill>
              </fill>
            </x14:dxf>
          </x14:cfRule>
          <xm:sqref>L23:N24</xm:sqref>
        </x14:conditionalFormatting>
        <x14:conditionalFormatting xmlns:xm="http://schemas.microsoft.com/office/excel/2006/main">
          <x14:cfRule type="expression" priority="36" id="{BF3AF6D5-0DD6-4F52-A2FF-7FC4C0648967}">
            <xm:f>COUNTBLANK(D!$D$17)=0</xm:f>
            <x14:dxf>
              <fill>
                <patternFill>
                  <bgColor rgb="FF92D050"/>
                </patternFill>
              </fill>
            </x14:dxf>
          </x14:cfRule>
          <xm:sqref>P23:R24</xm:sqref>
        </x14:conditionalFormatting>
        <x14:conditionalFormatting xmlns:xm="http://schemas.microsoft.com/office/excel/2006/main">
          <x14:cfRule type="expression" priority="35" id="{73044E5C-1FA9-4FEF-80D7-C57A34AD808F}">
            <xm:f>COUNTBLANK(E!$D$17)=0</xm:f>
            <x14:dxf>
              <fill>
                <patternFill>
                  <bgColor theme="3" tint="0.79998168889431442"/>
                </patternFill>
              </fill>
            </x14:dxf>
          </x14:cfRule>
          <xm:sqref>D26:F27</xm:sqref>
        </x14:conditionalFormatting>
        <x14:conditionalFormatting xmlns:xm="http://schemas.microsoft.com/office/excel/2006/main">
          <x14:cfRule type="expression" priority="34" id="{7C56763B-64AB-40DF-BF13-B9A6F9B5CD4C}">
            <xm:f>COUNTBLANK(F!$D$17)=0</xm:f>
            <x14:dxf>
              <fill>
                <patternFill>
                  <bgColor rgb="FFFFC000"/>
                </patternFill>
              </fill>
            </x14:dxf>
          </x14:cfRule>
          <xm:sqref>H26:J27</xm:sqref>
        </x14:conditionalFormatting>
        <x14:conditionalFormatting xmlns:xm="http://schemas.microsoft.com/office/excel/2006/main">
          <x14:cfRule type="expression" priority="27" id="{1D121720-81CC-4B96-8DB9-2591FE5904BB}">
            <xm:f>COUNTBLANK(A!$D$14)=0</xm:f>
            <x14:dxf>
              <fill>
                <patternFill>
                  <bgColor theme="0" tint="-0.24994659260841701"/>
                </patternFill>
              </fill>
            </x14:dxf>
          </x14:cfRule>
          <xm:sqref>D35:F36</xm:sqref>
        </x14:conditionalFormatting>
        <x14:conditionalFormatting xmlns:xm="http://schemas.microsoft.com/office/excel/2006/main">
          <x14:cfRule type="expression" priority="26" id="{5D8E25CD-90E4-49C5-876A-4D679392AAA6}">
            <xm:f>COUNTBLANK(B!$D$14)=0</xm:f>
            <x14:dxf>
              <fill>
                <patternFill>
                  <bgColor theme="5" tint="0.39994506668294322"/>
                </patternFill>
              </fill>
            </x14:dxf>
          </x14:cfRule>
          <xm:sqref>H35:J36</xm:sqref>
        </x14:conditionalFormatting>
        <x14:conditionalFormatting xmlns:xm="http://schemas.microsoft.com/office/excel/2006/main">
          <x14:cfRule type="expression" priority="25" id="{03067F7C-349F-4A93-87BB-816151EBBB65}">
            <xm:f>COUNTBLANK('C'!$D$14)=0</xm:f>
            <x14:dxf>
              <fill>
                <patternFill>
                  <bgColor theme="9" tint="0.59996337778862885"/>
                </patternFill>
              </fill>
            </x14:dxf>
          </x14:cfRule>
          <xm:sqref>L35:N36</xm:sqref>
        </x14:conditionalFormatting>
        <x14:conditionalFormatting xmlns:xm="http://schemas.microsoft.com/office/excel/2006/main">
          <x14:cfRule type="expression" priority="24" id="{680D6D09-E800-4072-AD30-323E37F32003}">
            <xm:f>COUNTBLANK(D!$D$14)=0</xm:f>
            <x14:dxf>
              <fill>
                <patternFill>
                  <bgColor rgb="FF92D050"/>
                </patternFill>
              </fill>
            </x14:dxf>
          </x14:cfRule>
          <xm:sqref>P35:R36</xm:sqref>
        </x14:conditionalFormatting>
        <x14:conditionalFormatting xmlns:xm="http://schemas.microsoft.com/office/excel/2006/main">
          <x14:cfRule type="expression" priority="23" id="{5EB5E92E-2358-4418-AA2F-5F8092065F2A}">
            <xm:f>COUNTBLANK(E!$D$14)=0</xm:f>
            <x14:dxf>
              <fill>
                <patternFill>
                  <bgColor theme="3" tint="0.79998168889431442"/>
                </patternFill>
              </fill>
            </x14:dxf>
          </x14:cfRule>
          <xm:sqref>D38:F39</xm:sqref>
        </x14:conditionalFormatting>
        <x14:conditionalFormatting xmlns:xm="http://schemas.microsoft.com/office/excel/2006/main">
          <x14:cfRule type="expression" priority="22" id="{711D77A5-4A1D-445C-A66E-64475A587F63}">
            <xm:f>COUNTBLANK(F!$D$14)=0</xm:f>
            <x14:dxf>
              <fill>
                <patternFill>
                  <bgColor rgb="FFFFC000"/>
                </patternFill>
              </fill>
            </x14:dxf>
          </x14:cfRule>
          <xm:sqref>H38:J39</xm:sqref>
        </x14:conditionalFormatting>
        <x14:conditionalFormatting xmlns:xm="http://schemas.microsoft.com/office/excel/2006/main">
          <x14:cfRule type="expression" priority="20" id="{CDED0A63-0A9F-4602-A3D1-CE4F47221078}">
            <xm:f>COUNTBLANK(G!$J$20)=0</xm:f>
            <x14:dxf>
              <fill>
                <patternFill>
                  <bgColor theme="7" tint="0.59996337778862885"/>
                </patternFill>
              </fill>
            </x14:dxf>
          </x14:cfRule>
          <xm:sqref>L32:N33</xm:sqref>
        </x14:conditionalFormatting>
        <x14:conditionalFormatting xmlns:xm="http://schemas.microsoft.com/office/excel/2006/main">
          <x14:cfRule type="expression" priority="16" id="{C336E052-EC8F-44BD-AD9F-99FDCAB85BF4}">
            <xm:f>COUNTBLANK(G!$D$20)=0</xm:f>
            <x14:dxf>
              <fill>
                <patternFill>
                  <bgColor theme="7" tint="0.59996337778862885"/>
                </patternFill>
              </fill>
            </x14:dxf>
          </x14:cfRule>
          <xm:sqref>L14:N15</xm:sqref>
        </x14:conditionalFormatting>
        <x14:conditionalFormatting xmlns:xm="http://schemas.microsoft.com/office/excel/2006/main">
          <x14:cfRule type="expression" priority="12" id="{2D9527D2-7F02-4914-82AA-2E1AA2AEBD08}">
            <xm:f>COUNTBLANK(G!$G$17)=0</xm:f>
            <x14:dxf>
              <fill>
                <patternFill>
                  <bgColor theme="7" tint="0.59996337778862885"/>
                </patternFill>
              </fill>
            </x14:dxf>
          </x14:cfRule>
          <xm:sqref>L8:N9</xm:sqref>
        </x14:conditionalFormatting>
        <x14:conditionalFormatting xmlns:xm="http://schemas.microsoft.com/office/excel/2006/main">
          <x14:cfRule type="expression" priority="11" id="{3689EF5E-420A-4390-8FA7-E8D021A98251}">
            <xm:f>COUNTBLANK(G!$G$20)=0</xm:f>
            <x14:dxf>
              <fill>
                <patternFill>
                  <bgColor theme="7" tint="0.59996337778862885"/>
                </patternFill>
              </fill>
            </x14:dxf>
          </x14:cfRule>
          <xm:sqref>L20:N21</xm:sqref>
        </x14:conditionalFormatting>
        <x14:conditionalFormatting xmlns:xm="http://schemas.microsoft.com/office/excel/2006/main">
          <x14:cfRule type="expression" priority="10" id="{FDF703AB-2DD6-4D99-B486-054AD499B04F}">
            <xm:f>COUNTBLANK(G!$D$17)=0</xm:f>
            <x14:dxf>
              <fill>
                <patternFill>
                  <bgColor theme="7" tint="0.59996337778862885"/>
                </patternFill>
              </fill>
            </x14:dxf>
          </x14:cfRule>
          <xm:sqref>L26:N27</xm:sqref>
        </x14:conditionalFormatting>
        <x14:conditionalFormatting xmlns:xm="http://schemas.microsoft.com/office/excel/2006/main">
          <x14:cfRule type="expression" priority="8" id="{F12CBFD7-419D-478F-A693-EC8F06508CC5}">
            <xm:f>COUNTBLANK(G!$D$14)=0</xm:f>
            <x14:dxf>
              <fill>
                <patternFill>
                  <bgColor theme="7" tint="0.59996337778862885"/>
                </patternFill>
              </fill>
            </x14:dxf>
          </x14:cfRule>
          <xm:sqref>L38:N39</xm:sqref>
        </x14:conditionalFormatting>
        <x14:conditionalFormatting xmlns:xm="http://schemas.microsoft.com/office/excel/2006/main">
          <x14:cfRule type="expression" priority="206" id="{68E95496-7FCD-43CE-8310-1BCBD3DA8363}">
            <xm:f>COUNTBLANK(A!#REF!)=0</xm:f>
            <x14:dxf>
              <fill>
                <patternFill>
                  <bgColor theme="0" tint="-0.24994659260841701"/>
                </patternFill>
              </fill>
            </x14:dxf>
          </x14:cfRule>
          <xm:sqref>T23:V24</xm:sqref>
        </x14:conditionalFormatting>
        <x14:conditionalFormatting xmlns:xm="http://schemas.microsoft.com/office/excel/2006/main">
          <x14:cfRule type="expression" priority="210" id="{A1FE1B2A-B256-4664-9DEB-198F3D066F06}">
            <xm:f>COUNTBLANK(B!#REF!)=0</xm:f>
            <x14:dxf>
              <fill>
                <patternFill>
                  <bgColor theme="5" tint="0.39994506668294322"/>
                </patternFill>
              </fill>
            </x14:dxf>
          </x14:cfRule>
          <xm:sqref>T17:V18</xm:sqref>
        </x14:conditionalFormatting>
        <x14:conditionalFormatting xmlns:xm="http://schemas.microsoft.com/office/excel/2006/main">
          <x14:cfRule type="expression" priority="214" id="{32DD935C-1EA9-4CAF-AE67-77F965F167E1}">
            <xm:f>COUNTBLANK('C'!#REF!)=0</xm:f>
            <x14:dxf>
              <fill>
                <patternFill>
                  <bgColor theme="9" tint="0.59996337778862885"/>
                </patternFill>
              </fill>
            </x14:dxf>
          </x14:cfRule>
          <xm:sqref>T11:U12</xm:sqref>
        </x14:conditionalFormatting>
        <x14:conditionalFormatting xmlns:xm="http://schemas.microsoft.com/office/excel/2006/main">
          <x14:cfRule type="expression" priority="223" id="{BB0D50AB-FAD8-4B2A-BDF9-97CFB87B1C0F}">
            <xm:f>COUNTBLANK(E!#REF!)=0</xm:f>
            <x14:dxf>
              <fill>
                <patternFill>
                  <bgColor theme="3" tint="0.79998168889431442"/>
                </patternFill>
              </fill>
            </x14:dxf>
          </x14:cfRule>
          <xm:sqref>T26:V27</xm:sqref>
        </x14:conditionalFormatting>
        <x14:conditionalFormatting xmlns:xm="http://schemas.microsoft.com/office/excel/2006/main">
          <x14:cfRule type="expression" priority="230" id="{DA46B3E7-84B4-4930-87C0-128F749135E3}">
            <xm:f>COUNTBLANK(G!#REF!)=0</xm:f>
            <x14:dxf>
              <fill>
                <patternFill>
                  <bgColor rgb="FFFFFF00"/>
                </patternFill>
              </fill>
            </x14:dxf>
          </x14:cfRule>
          <xm:sqref>T20:V21</xm:sqref>
        </x14:conditionalFormatting>
        <x14:conditionalFormatting xmlns:xm="http://schemas.microsoft.com/office/excel/2006/main">
          <x14:cfRule type="expression" priority="7" id="{810A5FF3-1796-41A0-A473-BAA8063BF7BB}">
            <xm:f>COUNTBLANK(G!$G$17)=0</xm:f>
            <x14:dxf>
              <fill>
                <patternFill>
                  <bgColor rgb="FFFFFF00"/>
                </patternFill>
              </fill>
            </x14:dxf>
          </x14:cfRule>
          <xm:sqref>P8:R9</xm:sqref>
        </x14:conditionalFormatting>
        <x14:conditionalFormatting xmlns:xm="http://schemas.microsoft.com/office/excel/2006/main">
          <x14:cfRule type="expression" priority="6" id="{16DF7925-2531-4C8C-8139-4356A7F03E2F}">
            <xm:f>COUNTBLANK(G!$D$20)=0</xm:f>
            <x14:dxf>
              <fill>
                <patternFill>
                  <bgColor rgb="FFFFFF00"/>
                </patternFill>
              </fill>
            </x14:dxf>
          </x14:cfRule>
          <xm:sqref>P14:R15</xm:sqref>
        </x14:conditionalFormatting>
        <x14:conditionalFormatting xmlns:xm="http://schemas.microsoft.com/office/excel/2006/main">
          <x14:cfRule type="expression" priority="4" id="{155BEA29-92AB-48D9-881A-3F0C8BB0622D}">
            <xm:f>COUNTBLANK(G!$G$20)=0</xm:f>
            <x14:dxf>
              <fill>
                <patternFill>
                  <bgColor rgb="FFFFFF00"/>
                </patternFill>
              </fill>
            </x14:dxf>
          </x14:cfRule>
          <xm:sqref>P20:R21</xm:sqref>
        </x14:conditionalFormatting>
        <x14:conditionalFormatting xmlns:xm="http://schemas.microsoft.com/office/excel/2006/main">
          <x14:cfRule type="expression" priority="3" id="{28572D65-DBD7-4A16-BFF3-A93C3606F556}">
            <xm:f>COUNTBLANK(G!$D$17)=0</xm:f>
            <x14:dxf>
              <fill>
                <patternFill>
                  <bgColor rgb="FFFFFF00"/>
                </patternFill>
              </fill>
            </x14:dxf>
          </x14:cfRule>
          <xm:sqref>P26:R27</xm:sqref>
        </x14:conditionalFormatting>
        <x14:conditionalFormatting xmlns:xm="http://schemas.microsoft.com/office/excel/2006/main">
          <x14:cfRule type="expression" priority="2" id="{756D4708-D8C0-4BBD-BBA9-D7590C2A76FA}">
            <xm:f>COUNTBLANK(G!$J$20)=0</xm:f>
            <x14:dxf>
              <fill>
                <patternFill>
                  <bgColor rgb="FFFFFF00"/>
                </patternFill>
              </fill>
            </x14:dxf>
          </x14:cfRule>
          <xm:sqref>P32:R33</xm:sqref>
        </x14:conditionalFormatting>
        <x14:conditionalFormatting xmlns:xm="http://schemas.microsoft.com/office/excel/2006/main">
          <x14:cfRule type="expression" priority="1" id="{E6546A84-04B4-461D-9DD3-549FCA634B6C}">
            <xm:f>COUNTBLANK(G!$D$14)=0</xm:f>
            <x14:dxf>
              <fill>
                <patternFill>
                  <bgColor rgb="FFFFFF00"/>
                </patternFill>
              </fill>
            </x14:dxf>
          </x14:cfRule>
          <xm:sqref>P38:R39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7">
    <pageSetUpPr fitToPage="1"/>
  </sheetPr>
  <dimension ref="A1:AD41"/>
  <sheetViews>
    <sheetView showGridLines="0" topLeftCell="B1" zoomScale="55" zoomScaleNormal="55" workbookViewId="0">
      <selection activeCell="G31" sqref="G31"/>
    </sheetView>
  </sheetViews>
  <sheetFormatPr defaultColWidth="11.42578125" defaultRowHeight="12.75" x14ac:dyDescent="0.2"/>
  <cols>
    <col min="1" max="1" width="1.7109375" customWidth="1"/>
    <col min="2" max="2" width="31.42578125" customWidth="1"/>
    <col min="3" max="3" width="36.42578125" customWidth="1"/>
    <col min="4" max="6" width="13.7109375" customWidth="1"/>
    <col min="7" max="7" width="80.7109375" customWidth="1"/>
    <col min="8" max="8" width="2.7109375" customWidth="1"/>
    <col min="9" max="9" width="80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  <col min="23" max="23" width="15.7109375" customWidth="1"/>
    <col min="24" max="24" width="2.7109375" customWidth="1"/>
    <col min="25" max="25" width="15.7109375" customWidth="1"/>
    <col min="26" max="26" width="2.7109375" customWidth="1"/>
  </cols>
  <sheetData>
    <row r="1" spans="1:30" ht="35.25" customHeight="1" x14ac:dyDescent="0.2">
      <c r="A1" s="552" t="s">
        <v>184</v>
      </c>
      <c r="B1" s="552"/>
      <c r="C1" s="552"/>
      <c r="D1" s="552"/>
      <c r="E1" s="552"/>
      <c r="F1" s="552"/>
      <c r="G1" s="552"/>
      <c r="H1" s="552"/>
      <c r="I1" s="552"/>
      <c r="J1" s="552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30" ht="18" customHeight="1" thickBot="1" x14ac:dyDescent="0.25">
      <c r="C2" s="53"/>
    </row>
    <row r="3" spans="1:30" ht="30" customHeight="1" x14ac:dyDescent="0.2">
      <c r="B3" s="553" t="s">
        <v>118</v>
      </c>
      <c r="C3" s="548" t="s">
        <v>126</v>
      </c>
      <c r="D3" s="548" t="s">
        <v>185</v>
      </c>
      <c r="E3" s="548"/>
      <c r="F3" s="548"/>
      <c r="G3" s="434" t="str">
        <f>Consolante!B5</f>
        <v>Christian LETEN</v>
      </c>
      <c r="H3" s="214" t="s">
        <v>101</v>
      </c>
      <c r="I3" s="427" t="str">
        <f>Consolante!B8</f>
        <v>Herve LEBORGNE</v>
      </c>
      <c r="J3" s="141"/>
      <c r="N3" s="141"/>
      <c r="R3" s="141"/>
      <c r="V3" s="141"/>
    </row>
    <row r="4" spans="1:30" ht="30" customHeight="1" x14ac:dyDescent="0.2">
      <c r="B4" s="554"/>
      <c r="C4" s="549"/>
      <c r="D4" s="549" t="s">
        <v>185</v>
      </c>
      <c r="E4" s="549"/>
      <c r="F4" s="549"/>
      <c r="G4" s="423" t="str">
        <f>Consolante!B11</f>
        <v>Patrick VAUDAY</v>
      </c>
      <c r="H4" s="215" t="s">
        <v>101</v>
      </c>
      <c r="I4" s="426" t="str">
        <f>Consolante!B14</f>
        <v>Yves PASTEEL</v>
      </c>
    </row>
    <row r="5" spans="1:30" ht="30" customHeight="1" x14ac:dyDescent="0.25">
      <c r="B5" s="554"/>
      <c r="C5" s="549" t="s">
        <v>127</v>
      </c>
      <c r="D5" s="549" t="s">
        <v>186</v>
      </c>
      <c r="E5" s="549"/>
      <c r="F5" s="549"/>
      <c r="G5" s="423" t="str">
        <f>Principal!B5</f>
        <v>Thibault MASSON</v>
      </c>
      <c r="H5" s="215" t="s">
        <v>101</v>
      </c>
      <c r="I5" s="426" t="str">
        <f>Principal!B8</f>
        <v>Pascal CORNIL</v>
      </c>
      <c r="R5" s="142"/>
      <c r="V5" s="142"/>
    </row>
    <row r="6" spans="1:30" ht="30" customHeight="1" thickBot="1" x14ac:dyDescent="0.3">
      <c r="B6" s="555"/>
      <c r="C6" s="550"/>
      <c r="D6" s="550" t="s">
        <v>186</v>
      </c>
      <c r="E6" s="550"/>
      <c r="F6" s="550"/>
      <c r="G6" s="424" t="str">
        <f>Principal!B11</f>
        <v>Patrick GHYSSELS</v>
      </c>
      <c r="H6" s="149" t="s">
        <v>101</v>
      </c>
      <c r="I6" s="428" t="str">
        <f>Principal!B14</f>
        <v>Dominique FERIOL</v>
      </c>
      <c r="R6" s="142"/>
      <c r="S6" s="143"/>
      <c r="T6" s="144"/>
      <c r="U6" s="143"/>
      <c r="V6" s="142"/>
      <c r="W6" s="143"/>
      <c r="X6" s="144"/>
      <c r="Y6" s="143"/>
      <c r="Z6" s="137"/>
      <c r="AA6" s="137"/>
      <c r="AB6" s="137"/>
      <c r="AC6" s="137"/>
      <c r="AD6" s="137"/>
    </row>
    <row r="7" spans="1:30" ht="30" customHeight="1" x14ac:dyDescent="0.25">
      <c r="B7" s="553" t="s">
        <v>119</v>
      </c>
      <c r="C7" s="548" t="s">
        <v>126</v>
      </c>
      <c r="D7" s="548" t="s">
        <v>185</v>
      </c>
      <c r="E7" s="548"/>
      <c r="F7" s="548"/>
      <c r="G7" s="434" t="str">
        <f>Consolante!B41</f>
        <v>Philippe CABANES</v>
      </c>
      <c r="H7" s="214" t="s">
        <v>101</v>
      </c>
      <c r="I7" s="427" t="str">
        <f>Consolante!B44</f>
        <v>Pascal DE KIMPE</v>
      </c>
      <c r="R7" s="142"/>
      <c r="V7" s="142"/>
      <c r="W7" s="143"/>
      <c r="X7" s="144"/>
      <c r="Y7" s="143"/>
      <c r="Z7" s="137"/>
      <c r="AA7" s="137"/>
      <c r="AB7" s="137"/>
      <c r="AC7" s="137"/>
      <c r="AD7" s="137"/>
    </row>
    <row r="8" spans="1:30" ht="30" customHeight="1" x14ac:dyDescent="0.25">
      <c r="B8" s="554"/>
      <c r="C8" s="549"/>
      <c r="D8" s="549" t="s">
        <v>185</v>
      </c>
      <c r="E8" s="549"/>
      <c r="F8" s="549"/>
      <c r="G8" s="423" t="str">
        <f>Consolante!B47</f>
        <v>Claude THOUVENIN</v>
      </c>
      <c r="H8" s="215" t="s">
        <v>101</v>
      </c>
      <c r="I8" s="426" t="str">
        <f>Consolante!B50</f>
        <v>Bart REINDERS</v>
      </c>
      <c r="R8" s="142"/>
      <c r="V8" s="142"/>
      <c r="W8" s="143"/>
      <c r="X8" s="144"/>
      <c r="Y8" s="143"/>
      <c r="Z8" s="137"/>
      <c r="AA8" s="137"/>
      <c r="AB8" s="137"/>
      <c r="AC8" s="137"/>
      <c r="AD8" s="137"/>
    </row>
    <row r="9" spans="1:30" ht="30" customHeight="1" x14ac:dyDescent="0.25">
      <c r="B9" s="554"/>
      <c r="C9" s="549" t="s">
        <v>127</v>
      </c>
      <c r="D9" s="549" t="s">
        <v>186</v>
      </c>
      <c r="E9" s="549"/>
      <c r="F9" s="549"/>
      <c r="G9" s="423" t="str">
        <f>Principal!B17</f>
        <v>Julie DECHAMPS</v>
      </c>
      <c r="H9" s="215" t="s">
        <v>101</v>
      </c>
      <c r="I9" s="426" t="str">
        <f>Principal!B20</f>
        <v>Patrick KESTELOOT</v>
      </c>
      <c r="R9" s="142"/>
      <c r="S9" s="143"/>
      <c r="T9" s="144"/>
      <c r="U9" s="143"/>
      <c r="V9" s="142"/>
      <c r="W9" s="143"/>
      <c r="X9" s="144"/>
      <c r="Y9" s="143"/>
      <c r="Z9" s="137"/>
      <c r="AA9" s="137"/>
      <c r="AB9" s="137"/>
      <c r="AC9" s="137"/>
      <c r="AD9" s="137"/>
    </row>
    <row r="10" spans="1:30" ht="30" customHeight="1" thickBot="1" x14ac:dyDescent="0.3">
      <c r="B10" s="555"/>
      <c r="C10" s="550"/>
      <c r="D10" s="550" t="s">
        <v>186</v>
      </c>
      <c r="E10" s="550"/>
      <c r="F10" s="550"/>
      <c r="G10" s="424" t="str">
        <f>Principal!B23</f>
        <v>Claude DARAKDJIAN</v>
      </c>
      <c r="H10" s="149" t="s">
        <v>101</v>
      </c>
      <c r="I10" s="428" t="str">
        <f>Principal!B26</f>
        <v>David STAELENS</v>
      </c>
      <c r="R10" s="142"/>
      <c r="S10" s="143"/>
      <c r="T10" s="144"/>
      <c r="U10" s="143"/>
      <c r="V10" s="142"/>
      <c r="W10" s="143"/>
      <c r="X10" s="144"/>
      <c r="Y10" s="143"/>
      <c r="Z10" s="137"/>
      <c r="AA10" s="137"/>
      <c r="AB10" s="137"/>
      <c r="AC10" s="137"/>
      <c r="AD10" s="137"/>
    </row>
    <row r="11" spans="1:30" ht="30" customHeight="1" x14ac:dyDescent="0.2">
      <c r="B11" s="553" t="s">
        <v>120</v>
      </c>
      <c r="C11" s="548" t="s">
        <v>126</v>
      </c>
      <c r="D11" s="548" t="s">
        <v>185</v>
      </c>
      <c r="E11" s="548"/>
      <c r="F11" s="548"/>
      <c r="G11" s="434" t="str">
        <f>Consolante!B17</f>
        <v>Jean Marc DEROUALLIERE</v>
      </c>
      <c r="H11" s="214" t="s">
        <v>101</v>
      </c>
      <c r="I11" s="427" t="str">
        <f>Consolante!B20</f>
        <v>Rudi VAN LAETHEM</v>
      </c>
      <c r="Z11" s="138"/>
      <c r="AA11" s="52"/>
    </row>
    <row r="12" spans="1:30" ht="30" customHeight="1" x14ac:dyDescent="0.2">
      <c r="B12" s="554"/>
      <c r="C12" s="549"/>
      <c r="D12" s="549" t="s">
        <v>185</v>
      </c>
      <c r="E12" s="549"/>
      <c r="F12" s="549"/>
      <c r="G12" s="423" t="str">
        <f>Consolante!B23</f>
        <v>Pierre SPINNOY</v>
      </c>
      <c r="H12" s="215" t="s">
        <v>101</v>
      </c>
      <c r="I12" s="426" t="str">
        <f>Consolante!B26</f>
        <v>Joel MASSON</v>
      </c>
      <c r="Z12" s="138"/>
      <c r="AA12" s="52"/>
    </row>
    <row r="13" spans="1:30" ht="30" customHeight="1" x14ac:dyDescent="0.2">
      <c r="B13" s="554"/>
      <c r="C13" s="549" t="s">
        <v>127</v>
      </c>
      <c r="D13" s="549" t="s">
        <v>186</v>
      </c>
      <c r="E13" s="549"/>
      <c r="F13" s="549"/>
      <c r="G13" s="423" t="str">
        <f>Principal!B29</f>
        <v>Fabrice LEJEUNE</v>
      </c>
      <c r="H13" s="215" t="s">
        <v>101</v>
      </c>
      <c r="I13" s="426" t="str">
        <f>Principal!B32</f>
        <v>Michel MERLE</v>
      </c>
      <c r="Z13" s="138"/>
      <c r="AA13" s="52"/>
    </row>
    <row r="14" spans="1:30" ht="30" customHeight="1" thickBot="1" x14ac:dyDescent="0.25">
      <c r="B14" s="555"/>
      <c r="C14" s="550"/>
      <c r="D14" s="550" t="s">
        <v>186</v>
      </c>
      <c r="E14" s="550"/>
      <c r="F14" s="550"/>
      <c r="G14" s="424" t="str">
        <f>Principal!B35</f>
        <v>Fréderic PAPILLON</v>
      </c>
      <c r="H14" s="149" t="s">
        <v>101</v>
      </c>
      <c r="I14" s="428" t="str">
        <f>Principal!B38</f>
        <v>Christophe LALLEMAND</v>
      </c>
      <c r="Z14" s="138"/>
      <c r="AA14" s="52"/>
    </row>
    <row r="15" spans="1:30" ht="30" customHeight="1" x14ac:dyDescent="0.2">
      <c r="B15" s="553" t="s">
        <v>121</v>
      </c>
      <c r="C15" s="548" t="s">
        <v>126</v>
      </c>
      <c r="D15" s="548" t="s">
        <v>185</v>
      </c>
      <c r="E15" s="548"/>
      <c r="F15" s="548"/>
      <c r="G15" s="434" t="str">
        <f>Consolante!B29</f>
        <v>Corentin LEBORGNE</v>
      </c>
      <c r="H15" s="214" t="s">
        <v>101</v>
      </c>
      <c r="I15" s="427" t="str">
        <f>Consolante!B32</f>
        <v>Pierre DUSSAULE</v>
      </c>
      <c r="Z15" s="138"/>
      <c r="AA15" s="52"/>
    </row>
    <row r="16" spans="1:30" ht="30" customHeight="1" x14ac:dyDescent="0.2">
      <c r="B16" s="554"/>
      <c r="C16" s="549"/>
      <c r="D16" s="549" t="s">
        <v>185</v>
      </c>
      <c r="E16" s="549"/>
      <c r="F16" s="549"/>
      <c r="G16" s="423" t="str">
        <f>Consolante!B35</f>
        <v>Kjell PAUWELS</v>
      </c>
      <c r="H16" s="215" t="s">
        <v>101</v>
      </c>
      <c r="I16" s="426" t="str">
        <f>Consolante!B38</f>
        <v>Loic TETU</v>
      </c>
      <c r="Z16" s="138"/>
      <c r="AA16" s="52"/>
    </row>
    <row r="17" spans="2:30" ht="30" customHeight="1" x14ac:dyDescent="0.2">
      <c r="B17" s="554"/>
      <c r="C17" s="549" t="s">
        <v>127</v>
      </c>
      <c r="D17" s="549" t="s">
        <v>186</v>
      </c>
      <c r="E17" s="549"/>
      <c r="F17" s="549"/>
      <c r="G17" s="423" t="str">
        <f>Principal!B41</f>
        <v>Danny D'HONDT</v>
      </c>
      <c r="H17" s="215" t="s">
        <v>101</v>
      </c>
      <c r="I17" s="426" t="str">
        <f>Principal!B44</f>
        <v>Christophe FORTON</v>
      </c>
      <c r="Z17" s="138"/>
      <c r="AA17" s="52"/>
    </row>
    <row r="18" spans="2:30" ht="30" customHeight="1" thickBot="1" x14ac:dyDescent="0.25">
      <c r="B18" s="556"/>
      <c r="C18" s="551"/>
      <c r="D18" s="551" t="s">
        <v>186</v>
      </c>
      <c r="E18" s="551"/>
      <c r="F18" s="551"/>
      <c r="G18" s="433" t="str">
        <f>Principal!B47</f>
        <v>Gino GREMAIN</v>
      </c>
      <c r="H18" s="147" t="s">
        <v>101</v>
      </c>
      <c r="I18" s="425" t="str">
        <f>Principal!B50</f>
        <v>Christian BLEU</v>
      </c>
      <c r="Z18" s="138"/>
      <c r="AA18" s="52"/>
    </row>
    <row r="19" spans="2:30" ht="30" customHeight="1" x14ac:dyDescent="0.2">
      <c r="B19" s="553" t="s">
        <v>122</v>
      </c>
      <c r="C19" s="548" t="s">
        <v>128</v>
      </c>
      <c r="D19" s="548" t="s">
        <v>185</v>
      </c>
      <c r="E19" s="548"/>
      <c r="F19" s="548"/>
      <c r="G19" s="436" t="str">
        <f>Consolante!I6</f>
        <v>Christian LETEN</v>
      </c>
      <c r="H19" s="214" t="s">
        <v>101</v>
      </c>
      <c r="I19" s="212" t="str">
        <f>Consolante!I12</f>
        <v>Patrick VAUDAY</v>
      </c>
      <c r="Z19" s="138"/>
      <c r="AA19" s="52"/>
    </row>
    <row r="20" spans="2:30" ht="30" customHeight="1" x14ac:dyDescent="0.2">
      <c r="B20" s="554"/>
      <c r="C20" s="549"/>
      <c r="D20" s="549" t="s">
        <v>185</v>
      </c>
      <c r="E20" s="549"/>
      <c r="F20" s="549"/>
      <c r="G20" s="435" t="str">
        <f>Consolante!I18</f>
        <v>Rudi VAN LAETHEM</v>
      </c>
      <c r="H20" s="215" t="s">
        <v>101</v>
      </c>
      <c r="I20" s="213" t="str">
        <f>Consolante!I24</f>
        <v>Pierre SPINNOY</v>
      </c>
      <c r="Z20" s="138"/>
      <c r="AA20" s="52"/>
    </row>
    <row r="21" spans="2:30" ht="30" customHeight="1" x14ac:dyDescent="0.2">
      <c r="B21" s="554"/>
      <c r="C21" s="549" t="s">
        <v>151</v>
      </c>
      <c r="D21" s="549" t="s">
        <v>186</v>
      </c>
      <c r="E21" s="549"/>
      <c r="F21" s="549"/>
      <c r="G21" s="435" t="str">
        <f>Principal!I6</f>
        <v>Thibault MASSON</v>
      </c>
      <c r="H21" s="215" t="s">
        <v>101</v>
      </c>
      <c r="I21" s="213" t="str">
        <f>Principal!I12</f>
        <v>Dominique FERIOL</v>
      </c>
      <c r="Z21" s="138"/>
      <c r="AA21" s="52"/>
    </row>
    <row r="22" spans="2:30" ht="30" customHeight="1" thickBot="1" x14ac:dyDescent="0.25">
      <c r="B22" s="555"/>
      <c r="C22" s="550"/>
      <c r="D22" s="551" t="s">
        <v>186</v>
      </c>
      <c r="E22" s="551"/>
      <c r="F22" s="551"/>
      <c r="G22" s="437" t="str">
        <f>Principal!I18</f>
        <v>Patrick KESTELOOT</v>
      </c>
      <c r="H22" s="149" t="s">
        <v>101</v>
      </c>
      <c r="I22" s="150" t="str">
        <f>Principal!I24</f>
        <v>David STAELENS</v>
      </c>
      <c r="Z22" s="138"/>
      <c r="AA22" s="52"/>
    </row>
    <row r="23" spans="2:30" ht="30" customHeight="1" x14ac:dyDescent="0.2">
      <c r="B23" s="557" t="s">
        <v>123</v>
      </c>
      <c r="C23" s="548" t="s">
        <v>128</v>
      </c>
      <c r="D23" s="548" t="s">
        <v>185</v>
      </c>
      <c r="E23" s="548"/>
      <c r="F23" s="548"/>
      <c r="G23" s="436" t="str">
        <f>Consolante!I30</f>
        <v>Corentin LEBORGNE</v>
      </c>
      <c r="H23" s="214" t="s">
        <v>101</v>
      </c>
      <c r="I23" s="212" t="str">
        <f>Consolante!I36</f>
        <v>Loic TETU</v>
      </c>
      <c r="R23" s="145"/>
      <c r="S23" s="145"/>
      <c r="T23" s="145"/>
      <c r="U23" s="145"/>
      <c r="V23" s="145"/>
      <c r="W23" s="145"/>
      <c r="X23" s="145"/>
      <c r="Y23" s="145"/>
      <c r="Z23" s="138"/>
      <c r="AA23" s="52"/>
    </row>
    <row r="24" spans="2:30" ht="30" customHeight="1" x14ac:dyDescent="0.2">
      <c r="B24" s="558"/>
      <c r="C24" s="549"/>
      <c r="D24" s="549" t="s">
        <v>185</v>
      </c>
      <c r="E24" s="549"/>
      <c r="F24" s="549"/>
      <c r="G24" s="435" t="str">
        <f>Consolante!I42</f>
        <v>Pascal DE KIMPE</v>
      </c>
      <c r="H24" s="215" t="s">
        <v>101</v>
      </c>
      <c r="I24" s="213" t="str">
        <f>Consolante!I48</f>
        <v>Bart REINDERS</v>
      </c>
      <c r="R24" s="145"/>
      <c r="S24" s="145"/>
      <c r="T24" s="145"/>
      <c r="U24" s="145"/>
      <c r="V24" s="145"/>
      <c r="W24" s="145"/>
      <c r="X24" s="145"/>
      <c r="Y24" s="145"/>
      <c r="Z24" s="138"/>
      <c r="AA24" s="52"/>
    </row>
    <row r="25" spans="2:30" ht="30" customHeight="1" x14ac:dyDescent="0.2">
      <c r="B25" s="558"/>
      <c r="C25" s="549" t="s">
        <v>151</v>
      </c>
      <c r="D25" s="549" t="s">
        <v>186</v>
      </c>
      <c r="E25" s="549"/>
      <c r="F25" s="549"/>
      <c r="G25" s="435" t="str">
        <f>Principal!I30</f>
        <v>Michel MERLE</v>
      </c>
      <c r="H25" s="215" t="s">
        <v>101</v>
      </c>
      <c r="I25" s="213" t="str">
        <f>Principal!I36</f>
        <v>Christophe LALLEMAND</v>
      </c>
      <c r="Z25" s="138"/>
      <c r="AA25" s="138"/>
      <c r="AB25" s="138"/>
      <c r="AC25" s="138"/>
      <c r="AD25" s="138"/>
    </row>
    <row r="26" spans="2:30" ht="30" customHeight="1" thickBot="1" x14ac:dyDescent="0.3">
      <c r="B26" s="559"/>
      <c r="C26" s="551"/>
      <c r="D26" s="551" t="s">
        <v>186</v>
      </c>
      <c r="E26" s="551"/>
      <c r="F26" s="551"/>
      <c r="G26" s="438" t="str">
        <f>Principal!I42</f>
        <v>Danny D'HONDT</v>
      </c>
      <c r="H26" s="147" t="s">
        <v>101</v>
      </c>
      <c r="I26" s="148" t="str">
        <f>Principal!I48</f>
        <v>Christian BLEU</v>
      </c>
      <c r="U26" s="142"/>
      <c r="Z26" s="138"/>
      <c r="AA26" s="52"/>
    </row>
    <row r="27" spans="2:30" ht="30" customHeight="1" x14ac:dyDescent="0.25">
      <c r="B27" s="557" t="s">
        <v>116</v>
      </c>
      <c r="C27" s="548" t="s">
        <v>130</v>
      </c>
      <c r="D27" s="548" t="s">
        <v>185</v>
      </c>
      <c r="E27" s="548"/>
      <c r="F27" s="548"/>
      <c r="G27" s="436" t="str">
        <f>Consolante!O9</f>
        <v>Christian LETEN</v>
      </c>
      <c r="H27" s="214" t="s">
        <v>101</v>
      </c>
      <c r="I27" s="212" t="str">
        <f>Consolante!O21</f>
        <v>Rudi VAN LAETHEM</v>
      </c>
      <c r="U27" s="142"/>
      <c r="Z27" s="138"/>
      <c r="AA27" s="52"/>
    </row>
    <row r="28" spans="2:30" ht="30" customHeight="1" x14ac:dyDescent="0.25">
      <c r="B28" s="558"/>
      <c r="C28" s="549"/>
      <c r="D28" s="549" t="s">
        <v>185</v>
      </c>
      <c r="E28" s="549"/>
      <c r="F28" s="549"/>
      <c r="G28" s="435" t="str">
        <f>Consolante!O33</f>
        <v>Corentin LEBORGNE</v>
      </c>
      <c r="H28" s="215" t="s">
        <v>101</v>
      </c>
      <c r="I28" s="213" t="str">
        <f>Consolante!O45</f>
        <v>Bart REINDERS</v>
      </c>
      <c r="R28" s="143"/>
      <c r="S28" s="144"/>
      <c r="T28" s="143"/>
      <c r="U28" s="142"/>
      <c r="V28" s="143"/>
      <c r="W28" s="144"/>
      <c r="X28" s="143"/>
      <c r="Z28" s="138"/>
      <c r="AA28" s="52"/>
    </row>
    <row r="29" spans="2:30" ht="30" customHeight="1" x14ac:dyDescent="0.2">
      <c r="B29" s="558"/>
      <c r="C29" s="549" t="s">
        <v>129</v>
      </c>
      <c r="D29" s="549" t="s">
        <v>186</v>
      </c>
      <c r="E29" s="549"/>
      <c r="F29" s="549"/>
      <c r="G29" s="435" t="str">
        <f>Principal!O9</f>
        <v>Dominique FERIOL</v>
      </c>
      <c r="H29" s="215" t="s">
        <v>101</v>
      </c>
      <c r="I29" s="213" t="str">
        <f>Principal!O21</f>
        <v>David STAELENS</v>
      </c>
      <c r="Z29" s="138"/>
      <c r="AA29" s="52"/>
    </row>
    <row r="30" spans="2:30" ht="30" customHeight="1" thickBot="1" x14ac:dyDescent="0.3">
      <c r="B30" s="560"/>
      <c r="C30" s="550"/>
      <c r="D30" s="550" t="s">
        <v>186</v>
      </c>
      <c r="E30" s="550"/>
      <c r="F30" s="550"/>
      <c r="G30" s="437" t="str">
        <f>Principal!O33</f>
        <v>Christophe LALLEMAND</v>
      </c>
      <c r="H30" s="149" t="s">
        <v>101</v>
      </c>
      <c r="I30" s="150" t="str">
        <f>Principal!O45</f>
        <v>Danny D'HONDT</v>
      </c>
      <c r="U30" s="142"/>
      <c r="Z30" s="138"/>
      <c r="AA30" s="52"/>
    </row>
    <row r="31" spans="2:30" ht="30" customHeight="1" x14ac:dyDescent="0.25">
      <c r="B31" s="557" t="s">
        <v>179</v>
      </c>
      <c r="C31" s="431" t="s">
        <v>125</v>
      </c>
      <c r="D31" s="548" t="s">
        <v>185</v>
      </c>
      <c r="E31" s="548"/>
      <c r="F31" s="548"/>
      <c r="G31" s="289" t="str">
        <f>Consolante!U15</f>
        <v>Christian LETEN</v>
      </c>
      <c r="H31" s="214" t="s">
        <v>101</v>
      </c>
      <c r="I31" s="212" t="str">
        <f>Consolante!U39</f>
        <v>Corentin LEBORGNE</v>
      </c>
      <c r="R31" s="143"/>
      <c r="S31" s="144"/>
      <c r="T31" s="143"/>
      <c r="U31" s="142"/>
      <c r="V31" s="143"/>
      <c r="W31" s="144"/>
      <c r="X31" s="143"/>
      <c r="Z31" s="138"/>
      <c r="AA31" s="52"/>
    </row>
    <row r="32" spans="2:30" ht="30" customHeight="1" thickBot="1" x14ac:dyDescent="0.25">
      <c r="B32" s="560"/>
      <c r="C32" s="439" t="s">
        <v>124</v>
      </c>
      <c r="D32" s="550" t="s">
        <v>186</v>
      </c>
      <c r="E32" s="550"/>
      <c r="F32" s="550"/>
      <c r="G32" s="290" t="str">
        <f>Principal!U15</f>
        <v>David STAELENS</v>
      </c>
      <c r="H32" s="149" t="s">
        <v>101</v>
      </c>
      <c r="I32" s="150" t="str">
        <f>Principal!U39</f>
        <v>Christophe LALLEMAND</v>
      </c>
      <c r="Z32" s="138"/>
      <c r="AA32" s="52"/>
    </row>
    <row r="33" spans="2:27" ht="9.75" customHeight="1" x14ac:dyDescent="0.2">
      <c r="Z33" s="138"/>
      <c r="AA33" s="52"/>
    </row>
    <row r="34" spans="2:27" ht="30" customHeight="1" x14ac:dyDescent="0.2">
      <c r="Z34" s="138"/>
      <c r="AA34" s="52"/>
    </row>
    <row r="35" spans="2:27" ht="30" customHeight="1" x14ac:dyDescent="0.2">
      <c r="Z35" s="138"/>
      <c r="AA35" s="52"/>
    </row>
    <row r="36" spans="2:27" ht="30" customHeight="1" x14ac:dyDescent="0.2">
      <c r="J36" s="140"/>
      <c r="K36" s="140"/>
      <c r="L36" s="140"/>
      <c r="M36" s="140"/>
    </row>
    <row r="37" spans="2:27" ht="30" customHeight="1" x14ac:dyDescent="0.2">
      <c r="B37" s="136"/>
      <c r="G37" s="143"/>
      <c r="H37" s="144"/>
      <c r="I37" s="143"/>
      <c r="J37" s="140"/>
      <c r="K37" s="140"/>
      <c r="L37" s="140"/>
      <c r="M37" s="140"/>
      <c r="N37" s="143"/>
      <c r="O37" s="144"/>
      <c r="P37" s="143"/>
    </row>
    <row r="38" spans="2:27" x14ac:dyDescent="0.2">
      <c r="B38" s="136"/>
    </row>
    <row r="40" spans="2:27" x14ac:dyDescent="0.2">
      <c r="B40" s="136"/>
    </row>
    <row r="41" spans="2:27" x14ac:dyDescent="0.2">
      <c r="B41" s="136"/>
    </row>
  </sheetData>
  <mergeCells count="53">
    <mergeCell ref="C27:C28"/>
    <mergeCell ref="D29:F29"/>
    <mergeCell ref="D30:F30"/>
    <mergeCell ref="B31:B3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B27:B30"/>
    <mergeCell ref="C29:C30"/>
    <mergeCell ref="D32:F32"/>
    <mergeCell ref="D23:F23"/>
    <mergeCell ref="D24:F24"/>
    <mergeCell ref="D25:F25"/>
    <mergeCell ref="D26:F26"/>
    <mergeCell ref="D31:F31"/>
    <mergeCell ref="D27:F27"/>
    <mergeCell ref="D28:F28"/>
    <mergeCell ref="D20:F20"/>
    <mergeCell ref="D21:F21"/>
    <mergeCell ref="D22:F22"/>
    <mergeCell ref="B19:B22"/>
    <mergeCell ref="B23:B26"/>
    <mergeCell ref="C23:C24"/>
    <mergeCell ref="C25:C26"/>
    <mergeCell ref="D19:F19"/>
    <mergeCell ref="D16:F16"/>
    <mergeCell ref="D17:F17"/>
    <mergeCell ref="D18:F18"/>
    <mergeCell ref="A1:J1"/>
    <mergeCell ref="D12:F12"/>
    <mergeCell ref="D3:F3"/>
    <mergeCell ref="D4:F4"/>
    <mergeCell ref="D5:F5"/>
    <mergeCell ref="D6:F6"/>
    <mergeCell ref="D11:F11"/>
    <mergeCell ref="B3:B6"/>
    <mergeCell ref="B11:B14"/>
    <mergeCell ref="D13:F13"/>
    <mergeCell ref="D14:F14"/>
    <mergeCell ref="B7:B10"/>
    <mergeCell ref="B15:B18"/>
    <mergeCell ref="D7:F7"/>
    <mergeCell ref="D8:F8"/>
    <mergeCell ref="D9:F9"/>
    <mergeCell ref="D10:F10"/>
    <mergeCell ref="D15:F15"/>
  </mergeCells>
  <printOptions horizontalCentered="1" verticalCentered="1"/>
  <pageMargins left="0" right="0" top="0" bottom="0" header="0" footer="0"/>
  <pageSetup paperSize="8" scale="51" orientation="landscape" horizontalDpi="360" verticalDpi="360" r:id="rId1"/>
  <headerFooter>
    <oddFooter>&amp;C_x000D_&amp;1#&amp;"Aptos"&amp;10&amp;K13A10E S2 - Restricted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8" id="{DC8A64FB-789C-4B89-AEE4-FE44E35EDD53}">
            <xm:f>COUNTBLANK(Principal!$C$5)=0</xm:f>
            <x14:dxf>
              <fill>
                <patternFill>
                  <bgColor theme="0" tint="-0.24994659260841701"/>
                </patternFill>
              </fill>
            </x14:dxf>
          </x14:cfRule>
          <xm:sqref>G5:I5</xm:sqref>
        </x14:conditionalFormatting>
        <x14:conditionalFormatting xmlns:xm="http://schemas.microsoft.com/office/excel/2006/main">
          <x14:cfRule type="expression" priority="107" id="{26FEF8B0-CF0A-4836-90BC-5097CFF9CEFF}">
            <xm:f>COUNTBLANK(Principal!$C$11)=0</xm:f>
            <x14:dxf>
              <fill>
                <patternFill>
                  <bgColor theme="0" tint="-0.24994659260841701"/>
                </patternFill>
              </fill>
            </x14:dxf>
          </x14:cfRule>
          <xm:sqref>G6:I6</xm:sqref>
        </x14:conditionalFormatting>
        <x14:conditionalFormatting xmlns:xm="http://schemas.microsoft.com/office/excel/2006/main">
          <x14:cfRule type="expression" priority="106" id="{7BEC0E0C-9C0F-4ECA-9DEE-31CF87E9E207}">
            <xm:f>COUNTBLANK(Principal!$C$17)=0</xm:f>
            <x14:dxf>
              <fill>
                <patternFill>
                  <bgColor theme="0" tint="-0.24994659260841701"/>
                </patternFill>
              </fill>
            </x14:dxf>
          </x14:cfRule>
          <xm:sqref>G9:I9</xm:sqref>
        </x14:conditionalFormatting>
        <x14:conditionalFormatting xmlns:xm="http://schemas.microsoft.com/office/excel/2006/main">
          <x14:cfRule type="expression" priority="105" id="{49A4EC20-8A82-40CC-92AE-66DE091D10A4}">
            <xm:f>COUNTBLANK(Principal!$C$23)=0</xm:f>
            <x14:dxf>
              <fill>
                <patternFill>
                  <bgColor theme="0" tint="-0.24994659260841701"/>
                </patternFill>
              </fill>
            </x14:dxf>
          </x14:cfRule>
          <xm:sqref>G10:I10</xm:sqref>
        </x14:conditionalFormatting>
        <x14:conditionalFormatting xmlns:xm="http://schemas.microsoft.com/office/excel/2006/main">
          <x14:cfRule type="expression" priority="104" id="{39CC4420-E4DE-411B-B443-AD8CB3DFDD47}">
            <xm:f>COUNTBLANK(Principal!$C$29)=0</xm:f>
            <x14:dxf>
              <fill>
                <patternFill>
                  <bgColor theme="0" tint="-0.24994659260841701"/>
                </patternFill>
              </fill>
            </x14:dxf>
          </x14:cfRule>
          <xm:sqref>G13:I13</xm:sqref>
        </x14:conditionalFormatting>
        <x14:conditionalFormatting xmlns:xm="http://schemas.microsoft.com/office/excel/2006/main">
          <x14:cfRule type="expression" priority="103" id="{6BE5230F-F7F4-450B-909A-B0F623C84B57}">
            <xm:f>COUNTBLANK(Principal!$C$35)=0</xm:f>
            <x14:dxf>
              <fill>
                <patternFill>
                  <bgColor theme="0" tint="-0.24994659260841701"/>
                </patternFill>
              </fill>
            </x14:dxf>
          </x14:cfRule>
          <xm:sqref>G14:I14</xm:sqref>
        </x14:conditionalFormatting>
        <x14:conditionalFormatting xmlns:xm="http://schemas.microsoft.com/office/excel/2006/main">
          <x14:cfRule type="expression" priority="102" id="{53774220-EFDB-4BBC-9756-EF9D2CE1401C}">
            <xm:f>COUNTBLANK(Principal!$C$41)=0</xm:f>
            <x14:dxf>
              <fill>
                <patternFill>
                  <bgColor theme="0" tint="-0.24994659260841701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expression" priority="101" id="{D4FD5D4F-FD96-4271-BEFE-8136FAA555DD}">
            <xm:f>COUNTBLANK(Principal!$C$47)=0</xm:f>
            <x14:dxf>
              <fill>
                <patternFill>
                  <bgColor theme="0" tint="-0.24994659260841701"/>
                </patternFill>
              </fill>
            </x14:dxf>
          </x14:cfRule>
          <xm:sqref>G18:I18</xm:sqref>
        </x14:conditionalFormatting>
        <x14:conditionalFormatting xmlns:xm="http://schemas.microsoft.com/office/excel/2006/main">
          <x14:cfRule type="expression" priority="92" id="{7D7AF7BB-5330-40C3-91FE-DA2DE5B6B6DB}">
            <xm:f>COUNTBLANK(Principal!$J$6)=0</xm:f>
            <x14:dxf>
              <fill>
                <patternFill>
                  <bgColor theme="0" tint="-0.24994659260841701"/>
                </patternFill>
              </fill>
            </x14:dxf>
          </x14:cfRule>
          <xm:sqref>G21:I21</xm:sqref>
        </x14:conditionalFormatting>
        <x14:conditionalFormatting xmlns:xm="http://schemas.microsoft.com/office/excel/2006/main">
          <x14:cfRule type="expression" priority="91" id="{AEBC1AA6-34CD-4D11-B659-5FE7913998C9}">
            <xm:f>COUNTBLANK(Principal!$J$18)=0</xm:f>
            <x14:dxf>
              <fill>
                <patternFill>
                  <bgColor theme="0" tint="-0.24994659260841701"/>
                </patternFill>
              </fill>
            </x14:dxf>
          </x14:cfRule>
          <xm:sqref>G22:I22</xm:sqref>
        </x14:conditionalFormatting>
        <x14:conditionalFormatting xmlns:xm="http://schemas.microsoft.com/office/excel/2006/main">
          <x14:cfRule type="expression" priority="90" id="{D5A80EC8-6F2A-437E-9809-B591B3BE6C73}">
            <xm:f>COUNTBLANK(Principal!$J$30)=0</xm:f>
            <x14:dxf>
              <fill>
                <patternFill>
                  <bgColor theme="0" tint="-0.24994659260841701"/>
                </patternFill>
              </fill>
            </x14:dxf>
          </x14:cfRule>
          <xm:sqref>G25:I25</xm:sqref>
        </x14:conditionalFormatting>
        <x14:conditionalFormatting xmlns:xm="http://schemas.microsoft.com/office/excel/2006/main">
          <x14:cfRule type="expression" priority="89" id="{4E781781-167D-492D-A028-08757D95998D}">
            <xm:f>COUNTBLANK(Principal!$J$42)=0</xm:f>
            <x14:dxf>
              <fill>
                <patternFill>
                  <bgColor theme="0" tint="-0.24994659260841701"/>
                </patternFill>
              </fill>
            </x14:dxf>
          </x14:cfRule>
          <xm:sqref>G26:I26</xm:sqref>
        </x14:conditionalFormatting>
        <x14:conditionalFormatting xmlns:xm="http://schemas.microsoft.com/office/excel/2006/main">
          <x14:cfRule type="expression" priority="88" id="{4FB88E37-A16F-490A-ACDF-41A78E2FE75D}">
            <xm:f>COUNTBLANK(Consolante!$J$6)=0</xm:f>
            <x14:dxf>
              <fill>
                <patternFill>
                  <bgColor theme="0" tint="-0.24994659260841701"/>
                </patternFill>
              </fill>
            </x14:dxf>
          </x14:cfRule>
          <xm:sqref>G19:I19</xm:sqref>
        </x14:conditionalFormatting>
        <x14:conditionalFormatting xmlns:xm="http://schemas.microsoft.com/office/excel/2006/main">
          <x14:cfRule type="expression" priority="87" id="{68091360-C8E7-40CB-BE59-C6FE19F072D0}">
            <xm:f>COUNTBLANK(Consolante!$J$18)=0</xm:f>
            <x14:dxf>
              <fill>
                <patternFill>
                  <bgColor theme="0" tint="-0.24994659260841701"/>
                </patternFill>
              </fill>
            </x14:dxf>
          </x14:cfRule>
          <xm:sqref>G20:I20</xm:sqref>
        </x14:conditionalFormatting>
        <x14:conditionalFormatting xmlns:xm="http://schemas.microsoft.com/office/excel/2006/main">
          <x14:cfRule type="expression" priority="86" id="{F09F70EB-5C37-44DA-91A4-5AA82E52386A}">
            <xm:f>COUNTBLANK(Consolante!$J$30)=0</xm:f>
            <x14:dxf>
              <fill>
                <patternFill>
                  <bgColor theme="0" tint="-0.24994659260841701"/>
                </patternFill>
              </fill>
            </x14:dxf>
          </x14:cfRule>
          <xm:sqref>G23:I23</xm:sqref>
        </x14:conditionalFormatting>
        <x14:conditionalFormatting xmlns:xm="http://schemas.microsoft.com/office/excel/2006/main">
          <x14:cfRule type="expression" priority="85" id="{F72A466C-B4AF-4CCE-A7FD-BA4F67438942}">
            <xm:f>COUNTBLANK(Consolante!$J$42)=0</xm:f>
            <x14:dxf>
              <fill>
                <patternFill>
                  <bgColor theme="0" tint="-0.24994659260841701"/>
                </patternFill>
              </fill>
            </x14:dxf>
          </x14:cfRule>
          <xm:sqref>G24:I24</xm:sqref>
        </x14:conditionalFormatting>
        <x14:conditionalFormatting xmlns:xm="http://schemas.microsoft.com/office/excel/2006/main">
          <x14:cfRule type="expression" priority="84" id="{DB763902-EC1D-427D-91DF-EDE08CBD154A}">
            <xm:f>COUNTBLANK(Principal!$P$9)=0</xm:f>
            <x14:dxf>
              <fill>
                <patternFill>
                  <bgColor theme="0" tint="-0.24994659260841701"/>
                </patternFill>
              </fill>
            </x14:dxf>
          </x14:cfRule>
          <xm:sqref>G29:I29</xm:sqref>
        </x14:conditionalFormatting>
        <x14:conditionalFormatting xmlns:xm="http://schemas.microsoft.com/office/excel/2006/main">
          <x14:cfRule type="expression" priority="83" id="{23B4E0CF-88CF-4260-9E36-59D7B1D75CC4}">
            <xm:f>COUNTBLANK(Principal!$P$33)=0</xm:f>
            <x14:dxf>
              <fill>
                <patternFill>
                  <bgColor theme="0" tint="-0.24994659260841701"/>
                </patternFill>
              </fill>
            </x14:dxf>
          </x14:cfRule>
          <xm:sqref>G30:I30</xm:sqref>
        </x14:conditionalFormatting>
        <x14:conditionalFormatting xmlns:xm="http://schemas.microsoft.com/office/excel/2006/main">
          <x14:cfRule type="expression" priority="82" id="{AD29F7BD-C424-4A1F-9648-5F89D018DA30}">
            <xm:f>COUNTBLANK(Consolante!$P$9)=0</xm:f>
            <x14:dxf>
              <fill>
                <patternFill>
                  <bgColor theme="0" tint="-0.24994659260841701"/>
                </patternFill>
              </fill>
            </x14:dxf>
          </x14:cfRule>
          <xm:sqref>G27:I27</xm:sqref>
        </x14:conditionalFormatting>
        <x14:conditionalFormatting xmlns:xm="http://schemas.microsoft.com/office/excel/2006/main">
          <x14:cfRule type="expression" priority="81" id="{839E49E0-8500-4EEA-A027-51C5BCA18272}">
            <xm:f>COUNTBLANK(Consolante!$P$33)=0</xm:f>
            <x14:dxf>
              <fill>
                <patternFill>
                  <bgColor theme="0" tint="-0.24994659260841701"/>
                </patternFill>
              </fill>
            </x14:dxf>
          </x14:cfRule>
          <xm:sqref>G28:I28</xm:sqref>
        </x14:conditionalFormatting>
        <x14:conditionalFormatting xmlns:xm="http://schemas.microsoft.com/office/excel/2006/main">
          <x14:cfRule type="expression" priority="80" id="{AB0E1AD4-28F6-42C2-B2B5-9DCE83E8AB2A}">
            <xm:f>COUNTBLANK(Principal!$V$15)=0</xm:f>
            <x14:dxf>
              <fill>
                <patternFill>
                  <bgColor theme="0" tint="-0.24994659260841701"/>
                </patternFill>
              </fill>
            </x14:dxf>
          </x14:cfRule>
          <xm:sqref>G32:I32</xm:sqref>
        </x14:conditionalFormatting>
        <x14:conditionalFormatting xmlns:xm="http://schemas.microsoft.com/office/excel/2006/main">
          <x14:cfRule type="expression" priority="79" id="{2BA77688-114E-4940-80E0-A18DDE0E69F2}">
            <xm:f>COUNTBLANK(Consolante!$V$15)=0</xm:f>
            <x14:dxf>
              <fill>
                <patternFill>
                  <bgColor theme="0" tint="-0.24994659260841701"/>
                </patternFill>
              </fill>
            </x14:dxf>
          </x14:cfRule>
          <xm:sqref>G31:I31</xm:sqref>
        </x14:conditionalFormatting>
        <x14:conditionalFormatting xmlns:xm="http://schemas.microsoft.com/office/excel/2006/main">
          <x14:cfRule type="expression" priority="8" id="{C5AAA24C-A499-4E14-A98C-FAA3287C3A52}">
            <xm:f>COUNTBLANK(Consolante!$C$5)=0</xm:f>
            <x14:dxf>
              <fill>
                <patternFill>
                  <bgColor theme="0" tint="-0.24994659260841701"/>
                </patternFill>
              </fill>
            </x14:dxf>
          </x14:cfRule>
          <xm:sqref>G3:I3</xm:sqref>
        </x14:conditionalFormatting>
        <x14:conditionalFormatting xmlns:xm="http://schemas.microsoft.com/office/excel/2006/main">
          <x14:cfRule type="expression" priority="7" id="{F927513E-D3CE-42C8-B80E-586B7B1D8026}">
            <xm:f>COUNTBLANK(Consolante!$C$11)=0</xm:f>
            <x14:dxf>
              <fill>
                <patternFill>
                  <bgColor theme="0" tint="-0.24994659260841701"/>
                </patternFill>
              </fill>
            </x14:dxf>
          </x14:cfRule>
          <xm:sqref>G4:I4</xm:sqref>
        </x14:conditionalFormatting>
        <x14:conditionalFormatting xmlns:xm="http://schemas.microsoft.com/office/excel/2006/main">
          <x14:cfRule type="expression" priority="6" id="{9CC5189A-4675-4138-A276-F46A98132CFE}">
            <xm:f>COUNTBLANK(Consolante!$C$17)=0</xm:f>
            <x14:dxf>
              <fill>
                <patternFill>
                  <bgColor theme="0" tint="-0.24994659260841701"/>
                </patternFill>
              </fill>
            </x14:dxf>
          </x14:cfRule>
          <xm:sqref>G11:I11</xm:sqref>
        </x14:conditionalFormatting>
        <x14:conditionalFormatting xmlns:xm="http://schemas.microsoft.com/office/excel/2006/main">
          <x14:cfRule type="expression" priority="5" id="{F536AE0E-C988-4233-9408-167ACE3025FF}">
            <xm:f>COUNTBLANK(Consolante!$C$23)=0</xm:f>
            <x14:dxf>
              <fill>
                <patternFill>
                  <bgColor theme="0" tint="-0.24994659260841701"/>
                </patternFill>
              </fill>
            </x14:dxf>
          </x14:cfRule>
          <xm:sqref>G12:I12</xm:sqref>
        </x14:conditionalFormatting>
        <x14:conditionalFormatting xmlns:xm="http://schemas.microsoft.com/office/excel/2006/main">
          <x14:cfRule type="expression" priority="4" id="{5B65A147-EC1D-444E-AB34-9A39B397CB6F}">
            <xm:f>COUNTBLANK(Consolante!$C$29)=0</xm:f>
            <x14:dxf>
              <fill>
                <patternFill>
                  <bgColor theme="0" tint="-0.24994659260841701"/>
                </patternFill>
              </fill>
            </x14:dxf>
          </x14:cfRule>
          <xm:sqref>G15:I15</xm:sqref>
        </x14:conditionalFormatting>
        <x14:conditionalFormatting xmlns:xm="http://schemas.microsoft.com/office/excel/2006/main">
          <x14:cfRule type="expression" priority="3" id="{C9B3ECD7-EE9B-419E-88C9-7A566CF1F74B}">
            <xm:f>COUNTBLANK(Consolante!$C$35)=0</xm:f>
            <x14:dxf>
              <fill>
                <patternFill>
                  <bgColor theme="0" tint="-0.24994659260841701"/>
                </patternFill>
              </fill>
            </x14:dxf>
          </x14:cfRule>
          <xm:sqref>G16:I16</xm:sqref>
        </x14:conditionalFormatting>
        <x14:conditionalFormatting xmlns:xm="http://schemas.microsoft.com/office/excel/2006/main">
          <x14:cfRule type="expression" priority="2" id="{463FA176-1C4C-4FBF-B72D-D056B46192E2}">
            <xm:f>COUNTBLANK(Consolante!$C$41)=0</xm:f>
            <x14:dxf>
              <fill>
                <patternFill>
                  <bgColor theme="0" tint="-0.24994659260841701"/>
                </patternFill>
              </fill>
            </x14:dxf>
          </x14:cfRule>
          <xm:sqref>G7:I7</xm:sqref>
        </x14:conditionalFormatting>
        <x14:conditionalFormatting xmlns:xm="http://schemas.microsoft.com/office/excel/2006/main">
          <x14:cfRule type="expression" priority="1" id="{92C2DEDF-8AB7-43F8-A9C4-706DDD5290D4}">
            <xm:f>COUNTBLANK(Consolante!$C$47)=0</xm:f>
            <x14:dxf>
              <fill>
                <patternFill>
                  <bgColor theme="0" tint="-0.24994659260841701"/>
                </patternFill>
              </fill>
            </x14:dxf>
          </x14:cfRule>
          <xm:sqref>G8:I8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/>
  <dimension ref="A1:C193"/>
  <sheetViews>
    <sheetView workbookViewId="0">
      <selection activeCell="G152" sqref="G152"/>
    </sheetView>
  </sheetViews>
  <sheetFormatPr defaultColWidth="11.42578125" defaultRowHeight="12.75" x14ac:dyDescent="0.2"/>
  <cols>
    <col min="1" max="1" width="2.85546875" customWidth="1"/>
    <col min="2" max="2" width="77.7109375" style="39" customWidth="1"/>
    <col min="3" max="3" width="2.7109375" customWidth="1"/>
  </cols>
  <sheetData>
    <row r="1" spans="1:3" x14ac:dyDescent="0.2">
      <c r="A1" s="70"/>
      <c r="B1" s="243"/>
      <c r="C1" s="72"/>
    </row>
    <row r="2" spans="1:3" ht="84.95" customHeight="1" x14ac:dyDescent="0.2">
      <c r="A2" s="73"/>
      <c r="B2" s="244" t="str">
        <f>Inscriptions!B6</f>
        <v>Patrick KESTELOOT</v>
      </c>
      <c r="C2" s="75"/>
    </row>
    <row r="3" spans="1:3" ht="84.95" customHeight="1" x14ac:dyDescent="0.2">
      <c r="A3" s="73"/>
      <c r="B3" s="432">
        <f>Inscriptions!E6</f>
        <v>25</v>
      </c>
      <c r="C3" s="75"/>
    </row>
    <row r="4" spans="1:3" x14ac:dyDescent="0.2">
      <c r="A4" s="80"/>
      <c r="B4" s="76"/>
      <c r="C4" s="82"/>
    </row>
    <row r="6" spans="1:3" x14ac:dyDescent="0.2">
      <c r="A6" s="70"/>
      <c r="B6" s="243"/>
      <c r="C6" s="72"/>
    </row>
    <row r="7" spans="1:3" ht="84.95" customHeight="1" x14ac:dyDescent="0.2">
      <c r="A7" s="73"/>
      <c r="B7" s="244" t="str">
        <f>Inscriptions!B7</f>
        <v>Fabrice LEJEUNE</v>
      </c>
      <c r="C7" s="75"/>
    </row>
    <row r="8" spans="1:3" ht="84.95" customHeight="1" x14ac:dyDescent="0.2">
      <c r="A8" s="73"/>
      <c r="B8" s="432">
        <f>Inscriptions!E7</f>
        <v>16</v>
      </c>
      <c r="C8" s="75"/>
    </row>
    <row r="9" spans="1:3" x14ac:dyDescent="0.2">
      <c r="A9" s="80"/>
      <c r="B9" s="76"/>
      <c r="C9" s="82"/>
    </row>
    <row r="11" spans="1:3" x14ac:dyDescent="0.2">
      <c r="A11" s="70"/>
      <c r="B11" s="243"/>
      <c r="C11" s="72"/>
    </row>
    <row r="12" spans="1:3" ht="84.95" customHeight="1" x14ac:dyDescent="0.2">
      <c r="A12" s="73"/>
      <c r="B12" s="244" t="str">
        <f>Inscriptions!B8</f>
        <v>Pascal CORNIL</v>
      </c>
      <c r="C12" s="75"/>
    </row>
    <row r="13" spans="1:3" ht="84.95" customHeight="1" x14ac:dyDescent="0.2">
      <c r="A13" s="73"/>
      <c r="B13" s="432">
        <f>Inscriptions!E8</f>
        <v>19</v>
      </c>
      <c r="C13" s="75"/>
    </row>
    <row r="14" spans="1:3" x14ac:dyDescent="0.2">
      <c r="A14" s="80"/>
      <c r="B14" s="76"/>
      <c r="C14" s="82"/>
    </row>
    <row r="16" spans="1:3" x14ac:dyDescent="0.2">
      <c r="A16" s="70"/>
      <c r="B16" s="243"/>
      <c r="C16" s="72"/>
    </row>
    <row r="17" spans="1:3" ht="84.95" customHeight="1" x14ac:dyDescent="0.2">
      <c r="A17" s="73"/>
      <c r="B17" s="244" t="str">
        <f>Inscriptions!B9</f>
        <v>Rudi VAN LAETHEM</v>
      </c>
      <c r="C17" s="75"/>
    </row>
    <row r="18" spans="1:3" ht="84.95" customHeight="1" x14ac:dyDescent="0.2">
      <c r="A18" s="73"/>
      <c r="B18" s="432">
        <f>Inscriptions!E9</f>
        <v>22</v>
      </c>
      <c r="C18" s="75"/>
    </row>
    <row r="19" spans="1:3" x14ac:dyDescent="0.2">
      <c r="A19" s="80"/>
      <c r="B19" s="76"/>
      <c r="C19" s="82"/>
    </row>
    <row r="21" spans="1:3" x14ac:dyDescent="0.2">
      <c r="A21" s="70"/>
      <c r="B21" s="243"/>
      <c r="C21" s="72"/>
    </row>
    <row r="22" spans="1:3" ht="84.95" customHeight="1" x14ac:dyDescent="0.2">
      <c r="A22" s="73"/>
      <c r="B22" s="244" t="str">
        <f>Inscriptions!B10</f>
        <v>Christophe LALLEMAND</v>
      </c>
      <c r="C22" s="75"/>
    </row>
    <row r="23" spans="1:3" ht="84.95" customHeight="1" x14ac:dyDescent="0.2">
      <c r="A23" s="73"/>
      <c r="B23" s="432">
        <f>Inscriptions!E10</f>
        <v>19</v>
      </c>
      <c r="C23" s="75"/>
    </row>
    <row r="24" spans="1:3" x14ac:dyDescent="0.2">
      <c r="A24" s="80"/>
      <c r="B24" s="76"/>
      <c r="C24" s="82"/>
    </row>
    <row r="26" spans="1:3" x14ac:dyDescent="0.2">
      <c r="A26" s="70"/>
      <c r="B26" s="243"/>
      <c r="C26" s="72"/>
    </row>
    <row r="27" spans="1:3" ht="84.95" customHeight="1" x14ac:dyDescent="0.2">
      <c r="A27" s="73"/>
      <c r="B27" s="244" t="str">
        <f>Inscriptions!B11</f>
        <v>Fréderic PAPILLON</v>
      </c>
      <c r="C27" s="75"/>
    </row>
    <row r="28" spans="1:3" ht="84.95" customHeight="1" x14ac:dyDescent="0.2">
      <c r="A28" s="73"/>
      <c r="B28" s="432">
        <f>Inscriptions!E11</f>
        <v>19</v>
      </c>
      <c r="C28" s="75"/>
    </row>
    <row r="29" spans="1:3" x14ac:dyDescent="0.2">
      <c r="A29" s="80"/>
      <c r="B29" s="76"/>
      <c r="C29" s="82"/>
    </row>
    <row r="31" spans="1:3" x14ac:dyDescent="0.2">
      <c r="A31" s="70"/>
      <c r="B31" s="243"/>
      <c r="C31" s="72"/>
    </row>
    <row r="32" spans="1:3" ht="84.95" customHeight="1" x14ac:dyDescent="0.2">
      <c r="A32" s="73"/>
      <c r="B32" s="244" t="str">
        <f>Inscriptions!B12</f>
        <v>Kjell PAUWELS</v>
      </c>
      <c r="C32" s="75"/>
    </row>
    <row r="33" spans="1:3" ht="84.95" customHeight="1" x14ac:dyDescent="0.2">
      <c r="A33" s="73"/>
      <c r="B33" s="432">
        <f>Inscriptions!E12</f>
        <v>19</v>
      </c>
      <c r="C33" s="75"/>
    </row>
    <row r="34" spans="1:3" x14ac:dyDescent="0.2">
      <c r="A34" s="80"/>
      <c r="B34" s="76"/>
      <c r="C34" s="82"/>
    </row>
    <row r="36" spans="1:3" x14ac:dyDescent="0.2">
      <c r="A36" s="70"/>
      <c r="B36" s="243"/>
      <c r="C36" s="72"/>
    </row>
    <row r="37" spans="1:3" ht="84.95" customHeight="1" x14ac:dyDescent="0.2">
      <c r="A37" s="73"/>
      <c r="B37" s="244" t="str">
        <f>Inscriptions!B13</f>
        <v>Christian LETEN</v>
      </c>
      <c r="C37" s="75"/>
    </row>
    <row r="38" spans="1:3" ht="84.95" customHeight="1" x14ac:dyDescent="0.2">
      <c r="A38" s="73"/>
      <c r="B38" s="432">
        <f>Inscriptions!E13</f>
        <v>16</v>
      </c>
      <c r="C38" s="75"/>
    </row>
    <row r="39" spans="1:3" x14ac:dyDescent="0.2">
      <c r="A39" s="80"/>
      <c r="B39" s="76"/>
      <c r="C39" s="82"/>
    </row>
    <row r="41" spans="1:3" x14ac:dyDescent="0.2">
      <c r="A41" s="70"/>
      <c r="B41" s="243"/>
      <c r="C41" s="72"/>
    </row>
    <row r="42" spans="1:3" ht="84.95" customHeight="1" x14ac:dyDescent="0.2">
      <c r="A42" s="73"/>
      <c r="B42" s="244" t="str">
        <f>Inscriptions!B14</f>
        <v>Christian BLEU</v>
      </c>
      <c r="C42" s="75"/>
    </row>
    <row r="43" spans="1:3" ht="84.95" customHeight="1" x14ac:dyDescent="0.2">
      <c r="A43" s="73"/>
      <c r="B43" s="432">
        <f>Inscriptions!E14</f>
        <v>16</v>
      </c>
      <c r="C43" s="75"/>
    </row>
    <row r="44" spans="1:3" x14ac:dyDescent="0.2">
      <c r="A44" s="80"/>
      <c r="B44" s="76"/>
      <c r="C44" s="82"/>
    </row>
    <row r="46" spans="1:3" x14ac:dyDescent="0.2">
      <c r="A46" s="70"/>
      <c r="B46" s="243"/>
      <c r="C46" s="72"/>
    </row>
    <row r="47" spans="1:3" ht="84.95" customHeight="1" x14ac:dyDescent="0.2">
      <c r="A47" s="73"/>
      <c r="B47" s="244" t="str">
        <f>Inscriptions!B15</f>
        <v>Patrick GHYSSELS</v>
      </c>
      <c r="C47" s="75"/>
    </row>
    <row r="48" spans="1:3" ht="84.95" customHeight="1" x14ac:dyDescent="0.2">
      <c r="A48" s="73"/>
      <c r="B48" s="432">
        <f>Inscriptions!E15</f>
        <v>16</v>
      </c>
      <c r="C48" s="75"/>
    </row>
    <row r="49" spans="1:3" x14ac:dyDescent="0.2">
      <c r="A49" s="80"/>
      <c r="B49" s="76"/>
      <c r="C49" s="82"/>
    </row>
    <row r="51" spans="1:3" x14ac:dyDescent="0.2">
      <c r="A51" s="70"/>
      <c r="B51" s="243"/>
      <c r="C51" s="72"/>
    </row>
    <row r="52" spans="1:3" ht="84.95" customHeight="1" x14ac:dyDescent="0.2">
      <c r="A52" s="73"/>
      <c r="B52" s="244" t="str">
        <f>Inscriptions!B16</f>
        <v>David STAELENS</v>
      </c>
      <c r="C52" s="75"/>
    </row>
    <row r="53" spans="1:3" ht="84.95" customHeight="1" x14ac:dyDescent="0.2">
      <c r="A53" s="73"/>
      <c r="B53" s="432">
        <f>Inscriptions!E16</f>
        <v>13</v>
      </c>
      <c r="C53" s="75"/>
    </row>
    <row r="54" spans="1:3" x14ac:dyDescent="0.2">
      <c r="A54" s="80"/>
      <c r="B54" s="76"/>
      <c r="C54" s="82"/>
    </row>
    <row r="56" spans="1:3" x14ac:dyDescent="0.2">
      <c r="A56" s="70"/>
      <c r="B56" s="243"/>
      <c r="C56" s="72"/>
    </row>
    <row r="57" spans="1:3" ht="84.95" customHeight="1" x14ac:dyDescent="0.2">
      <c r="A57" s="73"/>
      <c r="B57" s="244" t="str">
        <f>Inscriptions!B17</f>
        <v>Philippe CABANES</v>
      </c>
      <c r="C57" s="75"/>
    </row>
    <row r="58" spans="1:3" ht="84.95" customHeight="1" x14ac:dyDescent="0.2">
      <c r="A58" s="73"/>
      <c r="B58" s="432">
        <f>Inscriptions!E17</f>
        <v>16</v>
      </c>
      <c r="C58" s="75"/>
    </row>
    <row r="59" spans="1:3" x14ac:dyDescent="0.2">
      <c r="A59" s="80"/>
      <c r="B59" s="76"/>
      <c r="C59" s="82"/>
    </row>
    <row r="61" spans="1:3" x14ac:dyDescent="0.2">
      <c r="A61" s="70"/>
      <c r="B61" s="243"/>
      <c r="C61" s="72"/>
    </row>
    <row r="62" spans="1:3" ht="84.95" customHeight="1" x14ac:dyDescent="0.2">
      <c r="A62" s="73"/>
      <c r="B62" s="244" t="str">
        <f>Inscriptions!B18</f>
        <v>Dominique FERIOL</v>
      </c>
      <c r="C62" s="75"/>
    </row>
    <row r="63" spans="1:3" ht="84.95" customHeight="1" x14ac:dyDescent="0.2">
      <c r="A63" s="73"/>
      <c r="B63" s="432">
        <f>Inscriptions!E18</f>
        <v>16</v>
      </c>
      <c r="C63" s="75"/>
    </row>
    <row r="64" spans="1:3" x14ac:dyDescent="0.2">
      <c r="A64" s="80"/>
      <c r="B64" s="76"/>
      <c r="C64" s="82"/>
    </row>
    <row r="66" spans="1:3" x14ac:dyDescent="0.2">
      <c r="A66" s="70"/>
      <c r="B66" s="243"/>
      <c r="C66" s="72"/>
    </row>
    <row r="67" spans="1:3" ht="84.95" customHeight="1" x14ac:dyDescent="0.2">
      <c r="A67" s="73"/>
      <c r="B67" s="244" t="str">
        <f>Inscriptions!B19</f>
        <v>Patrick VAUDAY</v>
      </c>
      <c r="C67" s="75"/>
    </row>
    <row r="68" spans="1:3" ht="84.95" customHeight="1" x14ac:dyDescent="0.2">
      <c r="A68" s="73"/>
      <c r="B68" s="432">
        <f>Inscriptions!E19</f>
        <v>13</v>
      </c>
      <c r="C68" s="75"/>
    </row>
    <row r="69" spans="1:3" x14ac:dyDescent="0.2">
      <c r="A69" s="80"/>
      <c r="B69" s="76"/>
      <c r="C69" s="82"/>
    </row>
    <row r="71" spans="1:3" x14ac:dyDescent="0.2">
      <c r="A71" s="70"/>
      <c r="B71" s="243"/>
      <c r="C71" s="72"/>
    </row>
    <row r="72" spans="1:3" ht="84.95" customHeight="1" x14ac:dyDescent="0.2">
      <c r="A72" s="73"/>
      <c r="B72" s="244" t="str">
        <f>Inscriptions!B20</f>
        <v>Corentin LEBORGNE</v>
      </c>
      <c r="C72" s="75"/>
    </row>
    <row r="73" spans="1:3" ht="84.95" customHeight="1" x14ac:dyDescent="0.2">
      <c r="A73" s="73"/>
      <c r="B73" s="432">
        <f>Inscriptions!E20</f>
        <v>16</v>
      </c>
      <c r="C73" s="75"/>
    </row>
    <row r="74" spans="1:3" x14ac:dyDescent="0.2">
      <c r="A74" s="80"/>
      <c r="B74" s="76"/>
      <c r="C74" s="82"/>
    </row>
    <row r="76" spans="1:3" x14ac:dyDescent="0.2">
      <c r="A76" s="70"/>
      <c r="B76" s="243"/>
      <c r="C76" s="72"/>
    </row>
    <row r="77" spans="1:3" ht="84.95" customHeight="1" x14ac:dyDescent="0.2">
      <c r="A77" s="73"/>
      <c r="B77" s="244" t="str">
        <f>Inscriptions!B21</f>
        <v>Jean Marc DEROUALLIERE</v>
      </c>
      <c r="C77" s="75"/>
    </row>
    <row r="78" spans="1:3" ht="84.95" customHeight="1" x14ac:dyDescent="0.2">
      <c r="A78" s="73"/>
      <c r="B78" s="432">
        <f>Inscriptions!E21</f>
        <v>16</v>
      </c>
      <c r="C78" s="75"/>
    </row>
    <row r="79" spans="1:3" x14ac:dyDescent="0.2">
      <c r="A79" s="80"/>
      <c r="B79" s="76"/>
      <c r="C79" s="82"/>
    </row>
    <row r="81" spans="1:3" x14ac:dyDescent="0.2">
      <c r="A81" s="70"/>
      <c r="B81" s="243"/>
      <c r="C81" s="72"/>
    </row>
    <row r="82" spans="1:3" ht="84.95" customHeight="1" x14ac:dyDescent="0.2">
      <c r="A82" s="73"/>
      <c r="B82" s="244" t="str">
        <f>Inscriptions!B22</f>
        <v>Gino GREMAIN</v>
      </c>
      <c r="C82" s="75"/>
    </row>
    <row r="83" spans="1:3" ht="84.95" customHeight="1" x14ac:dyDescent="0.2">
      <c r="A83" s="73"/>
      <c r="B83" s="432">
        <f>Inscriptions!E22</f>
        <v>16</v>
      </c>
      <c r="C83" s="75"/>
    </row>
    <row r="84" spans="1:3" x14ac:dyDescent="0.2">
      <c r="A84" s="80"/>
      <c r="B84" s="76"/>
      <c r="C84" s="82"/>
    </row>
    <row r="86" spans="1:3" x14ac:dyDescent="0.2">
      <c r="A86" s="70"/>
      <c r="B86" s="243"/>
      <c r="C86" s="72"/>
    </row>
    <row r="87" spans="1:3" ht="84.95" customHeight="1" x14ac:dyDescent="0.2">
      <c r="A87" s="73"/>
      <c r="B87" s="244" t="str">
        <f>Inscriptions!B23</f>
        <v>Christophe FORTON</v>
      </c>
      <c r="C87" s="75"/>
    </row>
    <row r="88" spans="1:3" ht="84.95" customHeight="1" x14ac:dyDescent="0.2">
      <c r="A88" s="73"/>
      <c r="B88" s="432">
        <f>Inscriptions!E23</f>
        <v>16</v>
      </c>
      <c r="C88" s="75"/>
    </row>
    <row r="89" spans="1:3" x14ac:dyDescent="0.2">
      <c r="A89" s="80"/>
      <c r="B89" s="76"/>
      <c r="C89" s="82"/>
    </row>
    <row r="91" spans="1:3" x14ac:dyDescent="0.2">
      <c r="A91" s="70"/>
      <c r="B91" s="243"/>
      <c r="C91" s="72"/>
    </row>
    <row r="92" spans="1:3" ht="84.95" customHeight="1" x14ac:dyDescent="0.2">
      <c r="A92" s="73"/>
      <c r="B92" s="244" t="str">
        <f>Inscriptions!B24</f>
        <v>Thibault MASSON</v>
      </c>
      <c r="C92" s="75"/>
    </row>
    <row r="93" spans="1:3" ht="84.95" customHeight="1" x14ac:dyDescent="0.2">
      <c r="A93" s="73"/>
      <c r="B93" s="432">
        <f>Inscriptions!E24</f>
        <v>13</v>
      </c>
      <c r="C93" s="75"/>
    </row>
    <row r="94" spans="1:3" x14ac:dyDescent="0.2">
      <c r="A94" s="80"/>
      <c r="B94" s="76"/>
      <c r="C94" s="82"/>
    </row>
    <row r="96" spans="1:3" x14ac:dyDescent="0.2">
      <c r="A96" s="70"/>
      <c r="B96" s="243"/>
      <c r="C96" s="72"/>
    </row>
    <row r="97" spans="1:3" ht="84.95" customHeight="1" x14ac:dyDescent="0.2">
      <c r="A97" s="73"/>
      <c r="B97" s="244" t="str">
        <f>Inscriptions!B25</f>
        <v>Claude THOUVENIN</v>
      </c>
      <c r="C97" s="75"/>
    </row>
    <row r="98" spans="1:3" ht="84.95" customHeight="1" x14ac:dyDescent="0.2">
      <c r="A98" s="73"/>
      <c r="B98" s="432">
        <f>Inscriptions!E25</f>
        <v>13</v>
      </c>
      <c r="C98" s="75"/>
    </row>
    <row r="99" spans="1:3" x14ac:dyDescent="0.2">
      <c r="A99" s="80"/>
      <c r="B99" s="76"/>
      <c r="C99" s="82"/>
    </row>
    <row r="101" spans="1:3" x14ac:dyDescent="0.2">
      <c r="A101" s="70"/>
      <c r="B101" s="243"/>
      <c r="C101" s="72"/>
    </row>
    <row r="102" spans="1:3" ht="84.95" customHeight="1" x14ac:dyDescent="0.2">
      <c r="A102" s="73"/>
      <c r="B102" s="244" t="str">
        <f>Inscriptions!B26</f>
        <v>Danny D'HONDT</v>
      </c>
      <c r="C102" s="75"/>
    </row>
    <row r="103" spans="1:3" ht="84.95" customHeight="1" x14ac:dyDescent="0.2">
      <c r="A103" s="73"/>
      <c r="B103" s="432">
        <f>Inscriptions!E26</f>
        <v>13</v>
      </c>
      <c r="C103" s="75"/>
    </row>
    <row r="104" spans="1:3" x14ac:dyDescent="0.2">
      <c r="A104" s="80"/>
      <c r="B104" s="76"/>
      <c r="C104" s="82"/>
    </row>
    <row r="106" spans="1:3" x14ac:dyDescent="0.2">
      <c r="A106" s="70"/>
      <c r="B106" s="243"/>
      <c r="C106" s="72"/>
    </row>
    <row r="107" spans="1:3" ht="84.95" customHeight="1" x14ac:dyDescent="0.2">
      <c r="A107" s="73"/>
      <c r="B107" s="244" t="str">
        <f>Inscriptions!B27</f>
        <v>Joel MASSON</v>
      </c>
      <c r="C107" s="75"/>
    </row>
    <row r="108" spans="1:3" ht="84.95" customHeight="1" x14ac:dyDescent="0.2">
      <c r="A108" s="73"/>
      <c r="B108" s="432">
        <f>Inscriptions!E27</f>
        <v>13</v>
      </c>
      <c r="C108" s="75"/>
    </row>
    <row r="109" spans="1:3" x14ac:dyDescent="0.2">
      <c r="A109" s="80"/>
      <c r="B109" s="76"/>
      <c r="C109" s="82"/>
    </row>
    <row r="111" spans="1:3" x14ac:dyDescent="0.2">
      <c r="A111" s="70"/>
      <c r="B111" s="243"/>
      <c r="C111" s="72"/>
    </row>
    <row r="112" spans="1:3" ht="84.95" customHeight="1" x14ac:dyDescent="0.2">
      <c r="A112" s="73"/>
      <c r="B112" s="244" t="str">
        <f>Inscriptions!B28</f>
        <v>Michel MERLE</v>
      </c>
      <c r="C112" s="75"/>
    </row>
    <row r="113" spans="1:3" ht="84.95" customHeight="1" x14ac:dyDescent="0.2">
      <c r="A113" s="73"/>
      <c r="B113" s="432">
        <f>Inscriptions!E28</f>
        <v>13</v>
      </c>
      <c r="C113" s="75"/>
    </row>
    <row r="114" spans="1:3" x14ac:dyDescent="0.2">
      <c r="A114" s="80"/>
      <c r="B114" s="76"/>
      <c r="C114" s="82"/>
    </row>
    <row r="116" spans="1:3" x14ac:dyDescent="0.2">
      <c r="A116" s="70"/>
      <c r="B116" s="243"/>
      <c r="C116" s="72"/>
    </row>
    <row r="117" spans="1:3" ht="84.95" customHeight="1" x14ac:dyDescent="0.2">
      <c r="A117" s="73"/>
      <c r="B117" s="244" t="str">
        <f>Inscriptions!B29</f>
        <v>Pierre DUSSAULE</v>
      </c>
      <c r="C117" s="75"/>
    </row>
    <row r="118" spans="1:3" ht="84.95" customHeight="1" x14ac:dyDescent="0.2">
      <c r="A118" s="73"/>
      <c r="B118" s="432">
        <f>Inscriptions!E29</f>
        <v>13</v>
      </c>
      <c r="C118" s="75"/>
    </row>
    <row r="119" spans="1:3" x14ac:dyDescent="0.2">
      <c r="A119" s="80"/>
      <c r="B119" s="76"/>
      <c r="C119" s="82"/>
    </row>
    <row r="121" spans="1:3" x14ac:dyDescent="0.2">
      <c r="A121" s="70"/>
      <c r="B121" s="243"/>
      <c r="C121" s="72"/>
    </row>
    <row r="122" spans="1:3" ht="84.95" customHeight="1" x14ac:dyDescent="0.2">
      <c r="A122" s="73"/>
      <c r="B122" s="244" t="str">
        <f>Inscriptions!B30</f>
        <v>Claude DARAKDJIAN</v>
      </c>
      <c r="C122" s="75"/>
    </row>
    <row r="123" spans="1:3" ht="84.95" customHeight="1" x14ac:dyDescent="0.2">
      <c r="A123" s="73"/>
      <c r="B123" s="432">
        <f>Inscriptions!E30</f>
        <v>13</v>
      </c>
      <c r="C123" s="75"/>
    </row>
    <row r="124" spans="1:3" x14ac:dyDescent="0.2">
      <c r="A124" s="80"/>
      <c r="B124" s="76"/>
      <c r="C124" s="82"/>
    </row>
    <row r="126" spans="1:3" x14ac:dyDescent="0.2">
      <c r="A126" s="70"/>
      <c r="B126" s="243"/>
      <c r="C126" s="72"/>
    </row>
    <row r="127" spans="1:3" ht="84.95" customHeight="1" x14ac:dyDescent="0.2">
      <c r="A127" s="73"/>
      <c r="B127" s="244" t="str">
        <f>Inscriptions!B31</f>
        <v>Bart REINDERS</v>
      </c>
      <c r="C127" s="75"/>
    </row>
    <row r="128" spans="1:3" ht="84.95" customHeight="1" x14ac:dyDescent="0.2">
      <c r="A128" s="73"/>
      <c r="B128" s="432">
        <f>Inscriptions!E31</f>
        <v>13</v>
      </c>
      <c r="C128" s="75"/>
    </row>
    <row r="129" spans="1:3" x14ac:dyDescent="0.2">
      <c r="A129" s="80"/>
      <c r="B129" s="76"/>
      <c r="C129" s="82"/>
    </row>
    <row r="131" spans="1:3" x14ac:dyDescent="0.2">
      <c r="A131" s="70"/>
      <c r="B131" s="243"/>
      <c r="C131" s="72"/>
    </row>
    <row r="132" spans="1:3" ht="84.95" customHeight="1" x14ac:dyDescent="0.2">
      <c r="A132" s="73"/>
      <c r="B132" s="244" t="str">
        <f>Inscriptions!B32</f>
        <v>Pierre SPINNOY</v>
      </c>
      <c r="C132" s="75"/>
    </row>
    <row r="133" spans="1:3" ht="84.95" customHeight="1" x14ac:dyDescent="0.2">
      <c r="A133" s="73"/>
      <c r="B133" s="432">
        <f>Inscriptions!E32</f>
        <v>13</v>
      </c>
      <c r="C133" s="75"/>
    </row>
    <row r="134" spans="1:3" x14ac:dyDescent="0.2">
      <c r="A134" s="80"/>
      <c r="B134" s="76"/>
      <c r="C134" s="82"/>
    </row>
    <row r="136" spans="1:3" x14ac:dyDescent="0.2">
      <c r="A136" s="70"/>
      <c r="B136" s="243"/>
      <c r="C136" s="72"/>
    </row>
    <row r="137" spans="1:3" ht="84.95" customHeight="1" x14ac:dyDescent="0.2">
      <c r="A137" s="73"/>
      <c r="B137" s="244" t="str">
        <f>Inscriptions!B33</f>
        <v>Yves PASTEEL</v>
      </c>
      <c r="C137" s="75"/>
    </row>
    <row r="138" spans="1:3" ht="84.95" customHeight="1" x14ac:dyDescent="0.2">
      <c r="A138" s="73"/>
      <c r="B138" s="432">
        <f>Inscriptions!E33</f>
        <v>13</v>
      </c>
      <c r="C138" s="75"/>
    </row>
    <row r="139" spans="1:3" x14ac:dyDescent="0.2">
      <c r="A139" s="80"/>
      <c r="B139" s="76"/>
      <c r="C139" s="82"/>
    </row>
    <row r="141" spans="1:3" x14ac:dyDescent="0.2">
      <c r="A141" s="70"/>
      <c r="B141" s="243"/>
      <c r="C141" s="72"/>
    </row>
    <row r="142" spans="1:3" ht="84.95" customHeight="1" x14ac:dyDescent="0.2">
      <c r="A142" s="73"/>
      <c r="B142" s="244" t="str">
        <f>Inscriptions!B34</f>
        <v>Julie DECHAMPS</v>
      </c>
      <c r="C142" s="75"/>
    </row>
    <row r="143" spans="1:3" ht="84.95" customHeight="1" x14ac:dyDescent="0.2">
      <c r="A143" s="73"/>
      <c r="B143" s="432">
        <f>Inscriptions!E34</f>
        <v>13</v>
      </c>
      <c r="C143" s="75"/>
    </row>
    <row r="144" spans="1:3" x14ac:dyDescent="0.2">
      <c r="A144" s="80"/>
      <c r="B144" s="76"/>
      <c r="C144" s="82"/>
    </row>
    <row r="146" spans="1:3" x14ac:dyDescent="0.2">
      <c r="A146" s="70"/>
      <c r="B146" s="243"/>
      <c r="C146" s="72"/>
    </row>
    <row r="147" spans="1:3" ht="84.95" customHeight="1" x14ac:dyDescent="0.2">
      <c r="A147" s="73"/>
      <c r="B147" s="244" t="str">
        <f>Inscriptions!B35</f>
        <v>Loic TETU</v>
      </c>
      <c r="C147" s="75"/>
    </row>
    <row r="148" spans="1:3" ht="84.95" customHeight="1" x14ac:dyDescent="0.2">
      <c r="A148" s="73"/>
      <c r="B148" s="432">
        <f>Inscriptions!E35</f>
        <v>11</v>
      </c>
      <c r="C148" s="75"/>
    </row>
    <row r="149" spans="1:3" x14ac:dyDescent="0.2">
      <c r="A149" s="80"/>
      <c r="B149" s="76"/>
      <c r="C149" s="82"/>
    </row>
    <row r="151" spans="1:3" x14ac:dyDescent="0.2">
      <c r="A151" s="70"/>
      <c r="B151" s="243"/>
      <c r="C151" s="72"/>
    </row>
    <row r="152" spans="1:3" ht="84.95" customHeight="1" x14ac:dyDescent="0.2">
      <c r="A152" s="73"/>
      <c r="B152" s="244" t="str">
        <f>Inscriptions!B36</f>
        <v>Pascal DE KIMPE</v>
      </c>
      <c r="C152" s="75"/>
    </row>
    <row r="153" spans="1:3" ht="84.95" customHeight="1" x14ac:dyDescent="0.2">
      <c r="A153" s="73"/>
      <c r="B153" s="432">
        <f>Inscriptions!E36</f>
        <v>11</v>
      </c>
      <c r="C153" s="75"/>
    </row>
    <row r="154" spans="1:3" x14ac:dyDescent="0.2">
      <c r="A154" s="80"/>
      <c r="B154" s="76"/>
      <c r="C154" s="82"/>
    </row>
    <row r="156" spans="1:3" x14ac:dyDescent="0.2">
      <c r="A156" s="70"/>
      <c r="B156" s="243"/>
      <c r="C156" s="72"/>
    </row>
    <row r="157" spans="1:3" ht="84.95" customHeight="1" x14ac:dyDescent="0.2">
      <c r="A157" s="73"/>
      <c r="B157" s="244" t="str">
        <f>Inscriptions!B37</f>
        <v>Herve LEBORGNE</v>
      </c>
      <c r="C157" s="75"/>
    </row>
    <row r="158" spans="1:3" ht="84.95" customHeight="1" x14ac:dyDescent="0.2">
      <c r="A158" s="73"/>
      <c r="B158" s="432">
        <f>Inscriptions!E37</f>
        <v>11</v>
      </c>
      <c r="C158" s="75"/>
    </row>
    <row r="159" spans="1:3" x14ac:dyDescent="0.2">
      <c r="A159" s="80"/>
      <c r="B159" s="76"/>
      <c r="C159" s="82"/>
    </row>
    <row r="162" spans="2:2" ht="34.5" x14ac:dyDescent="0.2">
      <c r="B162" s="245"/>
    </row>
    <row r="163" spans="2:2" ht="35.25" x14ac:dyDescent="0.2">
      <c r="B163" s="246"/>
    </row>
    <row r="167" spans="2:2" ht="34.5" x14ac:dyDescent="0.2">
      <c r="B167" s="245"/>
    </row>
    <row r="168" spans="2:2" ht="35.25" x14ac:dyDescent="0.2">
      <c r="B168" s="246"/>
    </row>
    <row r="172" spans="2:2" ht="34.5" x14ac:dyDescent="0.2">
      <c r="B172" s="245"/>
    </row>
    <row r="173" spans="2:2" ht="35.25" x14ac:dyDescent="0.2">
      <c r="B173" s="246"/>
    </row>
    <row r="177" spans="2:2" ht="34.5" x14ac:dyDescent="0.2">
      <c r="B177" s="245"/>
    </row>
    <row r="178" spans="2:2" ht="35.25" x14ac:dyDescent="0.2">
      <c r="B178" s="246"/>
    </row>
    <row r="182" spans="2:2" ht="34.5" x14ac:dyDescent="0.2">
      <c r="B182" s="245"/>
    </row>
    <row r="183" spans="2:2" ht="35.25" x14ac:dyDescent="0.2">
      <c r="B183" s="246"/>
    </row>
    <row r="187" spans="2:2" ht="34.5" x14ac:dyDescent="0.2">
      <c r="B187" s="245"/>
    </row>
    <row r="188" spans="2:2" ht="35.25" x14ac:dyDescent="0.2">
      <c r="B188" s="246"/>
    </row>
    <row r="192" spans="2:2" ht="34.5" x14ac:dyDescent="0.2">
      <c r="B192" s="245"/>
    </row>
    <row r="193" spans="2:2" ht="35.25" x14ac:dyDescent="0.2">
      <c r="B193" s="246"/>
    </row>
  </sheetData>
  <pageMargins left="0.70866141732283472" right="0.70866141732283472" top="0" bottom="0" header="0.31496062992125984" footer="0.31496062992125984"/>
  <pageSetup paperSize="9" orientation="portrait" r:id="rId1"/>
  <headerFooter>
    <oddFooter>&amp;C_x000D_&amp;1#&amp;"Aptos"&amp;10&amp;K13A10E S2 - Restricted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3"/>
  <dimension ref="A1:M130"/>
  <sheetViews>
    <sheetView workbookViewId="0"/>
  </sheetViews>
  <sheetFormatPr defaultColWidth="11.42578125" defaultRowHeight="12.75" x14ac:dyDescent="0.2"/>
  <cols>
    <col min="1" max="1" width="1" customWidth="1"/>
    <col min="2" max="2" width="12.7109375" customWidth="1"/>
    <col min="3" max="3" width="3.7109375" customWidth="1"/>
    <col min="4" max="6" width="10.7109375" customWidth="1"/>
    <col min="7" max="7" width="2.28515625" customWidth="1"/>
    <col min="8" max="8" width="12.7109375" customWidth="1"/>
    <col min="9" max="9" width="3.7109375" customWidth="1"/>
    <col min="10" max="12" width="10.7109375" customWidth="1"/>
    <col min="13" max="13" width="1.7109375" customWidth="1"/>
    <col min="14" max="14" width="1" customWidth="1"/>
    <col min="15" max="15" width="1.28515625" customWidth="1"/>
  </cols>
  <sheetData>
    <row r="1" spans="1:13" ht="7.5" customHeight="1" x14ac:dyDescent="0.2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12" customHeight="1" x14ac:dyDescent="0.2">
      <c r="A2" s="73"/>
      <c r="B2" s="569" t="s">
        <v>131</v>
      </c>
      <c r="C2" s="564"/>
      <c r="D2" s="567"/>
      <c r="F2" s="571" t="s">
        <v>140</v>
      </c>
      <c r="G2" s="572"/>
      <c r="H2" s="74"/>
      <c r="J2" s="563" t="s">
        <v>102</v>
      </c>
      <c r="K2" s="564"/>
      <c r="L2" s="561"/>
      <c r="M2" s="75"/>
    </row>
    <row r="3" spans="1:13" ht="12" customHeight="1" x14ac:dyDescent="0.2">
      <c r="A3" s="73"/>
      <c r="B3" s="570"/>
      <c r="C3" s="566"/>
      <c r="D3" s="568"/>
      <c r="F3" s="573" t="s">
        <v>172</v>
      </c>
      <c r="G3" s="574"/>
      <c r="H3" s="82"/>
      <c r="J3" s="565"/>
      <c r="K3" s="566"/>
      <c r="L3" s="562"/>
      <c r="M3" s="75"/>
    </row>
    <row r="4" spans="1:13" ht="12" customHeight="1" x14ac:dyDescent="0.2">
      <c r="A4" s="73"/>
      <c r="B4" s="76"/>
      <c r="C4" s="76"/>
      <c r="M4" s="75"/>
    </row>
    <row r="5" spans="1:13" ht="24.95" customHeight="1" x14ac:dyDescent="0.2">
      <c r="A5" s="73"/>
      <c r="B5" s="151" t="s">
        <v>132</v>
      </c>
      <c r="C5" s="575"/>
      <c r="D5" s="538"/>
      <c r="E5" s="538"/>
      <c r="F5" s="538"/>
      <c r="H5" s="151" t="s">
        <v>133</v>
      </c>
      <c r="I5" s="575"/>
      <c r="J5" s="538"/>
      <c r="K5" s="538"/>
      <c r="L5" s="538"/>
      <c r="M5" s="75"/>
    </row>
    <row r="6" spans="1:13" ht="17.100000000000001" customHeight="1" x14ac:dyDescent="0.2">
      <c r="A6" s="73"/>
      <c r="B6" s="77" t="s">
        <v>103</v>
      </c>
      <c r="C6" s="78"/>
      <c r="D6" s="79" t="s">
        <v>88</v>
      </c>
      <c r="E6" s="79" t="s">
        <v>104</v>
      </c>
      <c r="F6" s="79" t="s">
        <v>57</v>
      </c>
      <c r="H6" s="77" t="s">
        <v>103</v>
      </c>
      <c r="I6" s="78"/>
      <c r="J6" s="79" t="s">
        <v>88</v>
      </c>
      <c r="K6" s="79" t="s">
        <v>104</v>
      </c>
      <c r="L6" s="79" t="s">
        <v>57</v>
      </c>
      <c r="M6" s="75"/>
    </row>
    <row r="7" spans="1:13" ht="17.100000000000001" customHeight="1" x14ac:dyDescent="0.2">
      <c r="A7" s="73"/>
      <c r="B7" s="77" t="s">
        <v>105</v>
      </c>
      <c r="C7" s="78"/>
      <c r="D7" s="539"/>
      <c r="E7" s="539"/>
      <c r="F7" s="539"/>
      <c r="H7" s="77" t="s">
        <v>105</v>
      </c>
      <c r="I7" s="78"/>
      <c r="J7" s="539"/>
      <c r="K7" s="539"/>
      <c r="L7" s="539"/>
      <c r="M7" s="75"/>
    </row>
    <row r="8" spans="1:13" ht="17.100000000000001" customHeight="1" x14ac:dyDescent="0.2">
      <c r="A8" s="73"/>
      <c r="B8" s="77" t="s">
        <v>106</v>
      </c>
      <c r="C8" s="78"/>
      <c r="D8" s="523"/>
      <c r="E8" s="523"/>
      <c r="F8" s="523"/>
      <c r="H8" s="77" t="s">
        <v>106</v>
      </c>
      <c r="I8" s="78"/>
      <c r="J8" s="523"/>
      <c r="K8" s="523"/>
      <c r="L8" s="523"/>
      <c r="M8" s="75"/>
    </row>
    <row r="9" spans="1:13" ht="7.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ht="12" customHeight="1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7.5" customHeight="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</row>
    <row r="12" spans="1:13" ht="12" customHeight="1" x14ac:dyDescent="0.2">
      <c r="A12" s="73"/>
      <c r="B12" s="569" t="s">
        <v>131</v>
      </c>
      <c r="C12" s="564"/>
      <c r="D12" s="567"/>
      <c r="F12" s="571" t="s">
        <v>140</v>
      </c>
      <c r="G12" s="572"/>
      <c r="H12" s="74"/>
      <c r="J12" s="563" t="s">
        <v>102</v>
      </c>
      <c r="K12" s="564"/>
      <c r="L12" s="561"/>
      <c r="M12" s="75"/>
    </row>
    <row r="13" spans="1:13" ht="12" customHeight="1" x14ac:dyDescent="0.2">
      <c r="A13" s="73"/>
      <c r="B13" s="570"/>
      <c r="C13" s="566"/>
      <c r="D13" s="568"/>
      <c r="F13" s="573" t="s">
        <v>172</v>
      </c>
      <c r="G13" s="574"/>
      <c r="H13" s="82"/>
      <c r="J13" s="565"/>
      <c r="K13" s="566"/>
      <c r="L13" s="562"/>
      <c r="M13" s="75"/>
    </row>
    <row r="14" spans="1:13" ht="12" customHeight="1" x14ac:dyDescent="0.2">
      <c r="A14" s="73"/>
      <c r="B14" s="76"/>
      <c r="C14" s="76"/>
      <c r="M14" s="75"/>
    </row>
    <row r="15" spans="1:13" ht="24.95" customHeight="1" x14ac:dyDescent="0.2">
      <c r="A15" s="73"/>
      <c r="B15" s="151" t="s">
        <v>132</v>
      </c>
      <c r="C15" s="575"/>
      <c r="D15" s="538"/>
      <c r="E15" s="538"/>
      <c r="F15" s="538"/>
      <c r="H15" s="151" t="s">
        <v>133</v>
      </c>
      <c r="I15" s="575"/>
      <c r="J15" s="538"/>
      <c r="K15" s="538"/>
      <c r="L15" s="538"/>
      <c r="M15" s="75"/>
    </row>
    <row r="16" spans="1:13" ht="17.100000000000001" customHeight="1" x14ac:dyDescent="0.2">
      <c r="A16" s="73"/>
      <c r="B16" s="77" t="s">
        <v>103</v>
      </c>
      <c r="C16" s="78"/>
      <c r="D16" s="79" t="s">
        <v>88</v>
      </c>
      <c r="E16" s="79" t="s">
        <v>104</v>
      </c>
      <c r="F16" s="79" t="s">
        <v>57</v>
      </c>
      <c r="H16" s="77" t="s">
        <v>103</v>
      </c>
      <c r="I16" s="78"/>
      <c r="J16" s="79" t="s">
        <v>88</v>
      </c>
      <c r="K16" s="79" t="s">
        <v>104</v>
      </c>
      <c r="L16" s="79" t="s">
        <v>57</v>
      </c>
      <c r="M16" s="75"/>
    </row>
    <row r="17" spans="1:13" ht="17.100000000000001" customHeight="1" x14ac:dyDescent="0.2">
      <c r="A17" s="73"/>
      <c r="B17" s="77" t="s">
        <v>105</v>
      </c>
      <c r="C17" s="78"/>
      <c r="D17" s="539"/>
      <c r="E17" s="539"/>
      <c r="F17" s="539"/>
      <c r="H17" s="77" t="s">
        <v>105</v>
      </c>
      <c r="I17" s="78"/>
      <c r="J17" s="539"/>
      <c r="K17" s="539"/>
      <c r="L17" s="539"/>
      <c r="M17" s="75"/>
    </row>
    <row r="18" spans="1:13" ht="17.100000000000001" customHeight="1" x14ac:dyDescent="0.2">
      <c r="A18" s="73"/>
      <c r="B18" s="77" t="s">
        <v>106</v>
      </c>
      <c r="C18" s="78"/>
      <c r="D18" s="523"/>
      <c r="E18" s="523"/>
      <c r="F18" s="523"/>
      <c r="H18" s="77" t="s">
        <v>106</v>
      </c>
      <c r="I18" s="78"/>
      <c r="J18" s="523"/>
      <c r="K18" s="523"/>
      <c r="L18" s="523"/>
      <c r="M18" s="75"/>
    </row>
    <row r="19" spans="1:13" ht="7.5" customHeight="1" x14ac:dyDescent="0.2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13" ht="12" customHeight="1" x14ac:dyDescent="0.2"/>
    <row r="21" spans="1:13" ht="7.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</row>
    <row r="22" spans="1:13" ht="12" customHeight="1" x14ac:dyDescent="0.2">
      <c r="A22" s="73"/>
      <c r="B22" s="569" t="s">
        <v>131</v>
      </c>
      <c r="C22" s="564"/>
      <c r="D22" s="567"/>
      <c r="F22" s="571" t="s">
        <v>140</v>
      </c>
      <c r="G22" s="572"/>
      <c r="H22" s="74"/>
      <c r="J22" s="563" t="s">
        <v>102</v>
      </c>
      <c r="K22" s="564"/>
      <c r="L22" s="561"/>
      <c r="M22" s="75"/>
    </row>
    <row r="23" spans="1:13" ht="12" customHeight="1" x14ac:dyDescent="0.2">
      <c r="A23" s="73"/>
      <c r="B23" s="570"/>
      <c r="C23" s="566"/>
      <c r="D23" s="568"/>
      <c r="F23" s="573" t="s">
        <v>172</v>
      </c>
      <c r="G23" s="574"/>
      <c r="H23" s="82"/>
      <c r="J23" s="565"/>
      <c r="K23" s="566"/>
      <c r="L23" s="562"/>
      <c r="M23" s="75"/>
    </row>
    <row r="24" spans="1:13" ht="12" customHeight="1" x14ac:dyDescent="0.2">
      <c r="A24" s="73"/>
      <c r="B24" s="76"/>
      <c r="C24" s="76"/>
      <c r="M24" s="75"/>
    </row>
    <row r="25" spans="1:13" ht="24.95" customHeight="1" x14ac:dyDescent="0.2">
      <c r="A25" s="73"/>
      <c r="B25" s="151" t="s">
        <v>132</v>
      </c>
      <c r="C25" s="575"/>
      <c r="D25" s="538"/>
      <c r="E25" s="538"/>
      <c r="F25" s="538"/>
      <c r="H25" s="151" t="s">
        <v>133</v>
      </c>
      <c r="I25" s="575"/>
      <c r="J25" s="538"/>
      <c r="K25" s="538"/>
      <c r="L25" s="538"/>
      <c r="M25" s="75"/>
    </row>
    <row r="26" spans="1:13" ht="17.100000000000001" customHeight="1" x14ac:dyDescent="0.2">
      <c r="A26" s="73"/>
      <c r="B26" s="77" t="s">
        <v>103</v>
      </c>
      <c r="C26" s="78"/>
      <c r="D26" s="79" t="s">
        <v>88</v>
      </c>
      <c r="E26" s="79" t="s">
        <v>104</v>
      </c>
      <c r="F26" s="79" t="s">
        <v>57</v>
      </c>
      <c r="H26" s="77" t="s">
        <v>103</v>
      </c>
      <c r="I26" s="78"/>
      <c r="J26" s="79" t="s">
        <v>88</v>
      </c>
      <c r="K26" s="79" t="s">
        <v>104</v>
      </c>
      <c r="L26" s="79" t="s">
        <v>57</v>
      </c>
      <c r="M26" s="75"/>
    </row>
    <row r="27" spans="1:13" ht="17.100000000000001" customHeight="1" x14ac:dyDescent="0.2">
      <c r="A27" s="73"/>
      <c r="B27" s="77" t="s">
        <v>105</v>
      </c>
      <c r="C27" s="78"/>
      <c r="D27" s="539"/>
      <c r="E27" s="539"/>
      <c r="F27" s="539"/>
      <c r="H27" s="77" t="s">
        <v>105</v>
      </c>
      <c r="I27" s="78"/>
      <c r="J27" s="539"/>
      <c r="K27" s="539"/>
      <c r="L27" s="539"/>
      <c r="M27" s="75"/>
    </row>
    <row r="28" spans="1:13" ht="17.100000000000001" customHeight="1" x14ac:dyDescent="0.2">
      <c r="A28" s="73"/>
      <c r="B28" s="77" t="s">
        <v>106</v>
      </c>
      <c r="C28" s="78"/>
      <c r="D28" s="523"/>
      <c r="E28" s="523"/>
      <c r="F28" s="523"/>
      <c r="H28" s="77" t="s">
        <v>106</v>
      </c>
      <c r="I28" s="78"/>
      <c r="J28" s="523"/>
      <c r="K28" s="523"/>
      <c r="L28" s="523"/>
      <c r="M28" s="75"/>
    </row>
    <row r="29" spans="1:13" ht="7.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2"/>
    </row>
    <row r="30" spans="1:13" ht="12" customHeight="1" x14ac:dyDescent="0.2"/>
    <row r="31" spans="1:13" ht="7.5" customHeight="1" x14ac:dyDescent="0.2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2"/>
    </row>
    <row r="32" spans="1:13" ht="12" customHeight="1" x14ac:dyDescent="0.2">
      <c r="A32" s="73"/>
      <c r="B32" s="569" t="s">
        <v>131</v>
      </c>
      <c r="C32" s="168"/>
      <c r="D32" s="169"/>
      <c r="F32" s="571" t="s">
        <v>140</v>
      </c>
      <c r="G32" s="572"/>
      <c r="H32" s="74"/>
      <c r="J32" s="563" t="s">
        <v>102</v>
      </c>
      <c r="K32" s="564"/>
      <c r="L32" s="561"/>
      <c r="M32" s="75"/>
    </row>
    <row r="33" spans="1:13" ht="12" customHeight="1" x14ac:dyDescent="0.2">
      <c r="A33" s="73"/>
      <c r="B33" s="570"/>
      <c r="C33" s="76"/>
      <c r="D33" s="170"/>
      <c r="F33" s="573" t="s">
        <v>172</v>
      </c>
      <c r="G33" s="574"/>
      <c r="H33" s="82"/>
      <c r="J33" s="565"/>
      <c r="K33" s="566"/>
      <c r="L33" s="562"/>
      <c r="M33" s="75"/>
    </row>
    <row r="34" spans="1:13" ht="12" customHeight="1" x14ac:dyDescent="0.2">
      <c r="A34" s="73"/>
      <c r="B34" s="76"/>
      <c r="C34" s="76"/>
      <c r="M34" s="75"/>
    </row>
    <row r="35" spans="1:13" ht="24.95" customHeight="1" x14ac:dyDescent="0.2">
      <c r="A35" s="73"/>
      <c r="B35" s="151" t="s">
        <v>132</v>
      </c>
      <c r="C35" s="575"/>
      <c r="D35" s="538"/>
      <c r="E35" s="538"/>
      <c r="F35" s="538"/>
      <c r="H35" s="151" t="s">
        <v>133</v>
      </c>
      <c r="I35" s="575"/>
      <c r="J35" s="538"/>
      <c r="K35" s="538"/>
      <c r="L35" s="538"/>
      <c r="M35" s="75"/>
    </row>
    <row r="36" spans="1:13" ht="17.100000000000001" customHeight="1" x14ac:dyDescent="0.2">
      <c r="A36" s="73"/>
      <c r="B36" s="77" t="s">
        <v>103</v>
      </c>
      <c r="C36" s="78"/>
      <c r="D36" s="79" t="s">
        <v>88</v>
      </c>
      <c r="E36" s="79" t="s">
        <v>104</v>
      </c>
      <c r="F36" s="79" t="s">
        <v>57</v>
      </c>
      <c r="H36" s="77" t="s">
        <v>103</v>
      </c>
      <c r="I36" s="78"/>
      <c r="J36" s="79" t="s">
        <v>88</v>
      </c>
      <c r="K36" s="79" t="s">
        <v>104</v>
      </c>
      <c r="L36" s="79" t="s">
        <v>57</v>
      </c>
      <c r="M36" s="75"/>
    </row>
    <row r="37" spans="1:13" ht="17.100000000000001" customHeight="1" x14ac:dyDescent="0.2">
      <c r="A37" s="73"/>
      <c r="B37" s="77" t="s">
        <v>105</v>
      </c>
      <c r="C37" s="78"/>
      <c r="D37" s="539"/>
      <c r="E37" s="539"/>
      <c r="F37" s="539"/>
      <c r="H37" s="77" t="s">
        <v>105</v>
      </c>
      <c r="I37" s="78"/>
      <c r="J37" s="539"/>
      <c r="K37" s="539"/>
      <c r="L37" s="539"/>
      <c r="M37" s="75"/>
    </row>
    <row r="38" spans="1:13" ht="17.100000000000001" customHeight="1" x14ac:dyDescent="0.2">
      <c r="A38" s="73"/>
      <c r="B38" s="77" t="s">
        <v>106</v>
      </c>
      <c r="C38" s="78"/>
      <c r="D38" s="523"/>
      <c r="E38" s="523"/>
      <c r="F38" s="523"/>
      <c r="H38" s="77" t="s">
        <v>106</v>
      </c>
      <c r="I38" s="78"/>
      <c r="J38" s="523"/>
      <c r="K38" s="523"/>
      <c r="L38" s="523"/>
      <c r="M38" s="75"/>
    </row>
    <row r="39" spans="1:13" ht="7.5" customHeight="1" x14ac:dyDescent="0.2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2"/>
    </row>
    <row r="40" spans="1:13" ht="12" customHeight="1" x14ac:dyDescent="0.2"/>
    <row r="41" spans="1:13" ht="7.5" customHeight="1" x14ac:dyDescent="0.2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2"/>
    </row>
    <row r="42" spans="1:13" ht="12" customHeight="1" x14ac:dyDescent="0.2">
      <c r="A42" s="73"/>
      <c r="B42" s="569" t="s">
        <v>131</v>
      </c>
      <c r="C42" s="564"/>
      <c r="D42" s="567"/>
      <c r="F42" s="571" t="s">
        <v>140</v>
      </c>
      <c r="G42" s="572"/>
      <c r="H42" s="74"/>
      <c r="J42" s="563" t="s">
        <v>102</v>
      </c>
      <c r="K42" s="564"/>
      <c r="L42" s="561"/>
      <c r="M42" s="75"/>
    </row>
    <row r="43" spans="1:13" ht="12" customHeight="1" x14ac:dyDescent="0.2">
      <c r="A43" s="73"/>
      <c r="B43" s="570"/>
      <c r="C43" s="566"/>
      <c r="D43" s="568"/>
      <c r="F43" s="573" t="s">
        <v>172</v>
      </c>
      <c r="G43" s="574"/>
      <c r="H43" s="82"/>
      <c r="J43" s="565"/>
      <c r="K43" s="566"/>
      <c r="L43" s="562"/>
      <c r="M43" s="75"/>
    </row>
    <row r="44" spans="1:13" ht="12" customHeight="1" x14ac:dyDescent="0.2">
      <c r="A44" s="73"/>
      <c r="B44" s="76"/>
      <c r="C44" s="76"/>
      <c r="M44" s="75"/>
    </row>
    <row r="45" spans="1:13" ht="24.95" customHeight="1" x14ac:dyDescent="0.2">
      <c r="A45" s="73"/>
      <c r="B45" s="151" t="s">
        <v>132</v>
      </c>
      <c r="C45" s="575"/>
      <c r="D45" s="538"/>
      <c r="E45" s="538"/>
      <c r="F45" s="538"/>
      <c r="H45" s="151" t="s">
        <v>133</v>
      </c>
      <c r="I45" s="575"/>
      <c r="J45" s="538"/>
      <c r="K45" s="538"/>
      <c r="L45" s="538"/>
      <c r="M45" s="75"/>
    </row>
    <row r="46" spans="1:13" ht="17.100000000000001" customHeight="1" x14ac:dyDescent="0.2">
      <c r="A46" s="73"/>
      <c r="B46" s="77" t="s">
        <v>103</v>
      </c>
      <c r="C46" s="78"/>
      <c r="D46" s="79" t="s">
        <v>88</v>
      </c>
      <c r="E46" s="79" t="s">
        <v>104</v>
      </c>
      <c r="F46" s="79" t="s">
        <v>57</v>
      </c>
      <c r="H46" s="77" t="s">
        <v>103</v>
      </c>
      <c r="I46" s="78"/>
      <c r="J46" s="79" t="s">
        <v>88</v>
      </c>
      <c r="K46" s="79" t="s">
        <v>104</v>
      </c>
      <c r="L46" s="79" t="s">
        <v>57</v>
      </c>
      <c r="M46" s="75"/>
    </row>
    <row r="47" spans="1:13" ht="17.100000000000001" customHeight="1" x14ac:dyDescent="0.2">
      <c r="A47" s="73"/>
      <c r="B47" s="77" t="s">
        <v>105</v>
      </c>
      <c r="C47" s="78"/>
      <c r="D47" s="539"/>
      <c r="E47" s="539"/>
      <c r="F47" s="539"/>
      <c r="H47" s="77" t="s">
        <v>105</v>
      </c>
      <c r="I47" s="78"/>
      <c r="J47" s="539"/>
      <c r="K47" s="539"/>
      <c r="L47" s="539"/>
      <c r="M47" s="75"/>
    </row>
    <row r="48" spans="1:13" ht="17.100000000000001" customHeight="1" x14ac:dyDescent="0.2">
      <c r="A48" s="73"/>
      <c r="B48" s="77" t="s">
        <v>106</v>
      </c>
      <c r="C48" s="78"/>
      <c r="D48" s="523"/>
      <c r="E48" s="523"/>
      <c r="F48" s="523"/>
      <c r="H48" s="77" t="s">
        <v>106</v>
      </c>
      <c r="I48" s="78"/>
      <c r="J48" s="523"/>
      <c r="K48" s="523"/>
      <c r="L48" s="523"/>
      <c r="M48" s="75"/>
    </row>
    <row r="49" spans="1:13" ht="7.5" customHeight="1" x14ac:dyDescent="0.2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2"/>
    </row>
    <row r="50" spans="1:13" ht="12" customHeight="1" x14ac:dyDescent="0.2"/>
    <row r="51" spans="1:13" ht="7.5" customHeight="1" x14ac:dyDescent="0.2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2"/>
    </row>
    <row r="52" spans="1:13" ht="12" customHeight="1" x14ac:dyDescent="0.2">
      <c r="A52" s="73"/>
      <c r="B52" s="569" t="s">
        <v>131</v>
      </c>
      <c r="C52" s="564"/>
      <c r="D52" s="567"/>
      <c r="F52" s="571" t="s">
        <v>140</v>
      </c>
      <c r="G52" s="572"/>
      <c r="H52" s="74"/>
      <c r="J52" s="563" t="s">
        <v>102</v>
      </c>
      <c r="K52" s="564"/>
      <c r="L52" s="561"/>
      <c r="M52" s="75"/>
    </row>
    <row r="53" spans="1:13" ht="12" customHeight="1" x14ac:dyDescent="0.2">
      <c r="A53" s="73"/>
      <c r="B53" s="570"/>
      <c r="C53" s="566"/>
      <c r="D53" s="568"/>
      <c r="F53" s="573" t="s">
        <v>172</v>
      </c>
      <c r="G53" s="574"/>
      <c r="H53" s="82"/>
      <c r="J53" s="565"/>
      <c r="K53" s="566"/>
      <c r="L53" s="562"/>
      <c r="M53" s="75"/>
    </row>
    <row r="54" spans="1:13" ht="12" customHeight="1" x14ac:dyDescent="0.2">
      <c r="A54" s="73"/>
      <c r="B54" s="76"/>
      <c r="C54" s="76"/>
      <c r="M54" s="75"/>
    </row>
    <row r="55" spans="1:13" ht="24.95" customHeight="1" x14ac:dyDescent="0.2">
      <c r="A55" s="73"/>
      <c r="B55" s="151" t="s">
        <v>132</v>
      </c>
      <c r="C55" s="575"/>
      <c r="D55" s="538"/>
      <c r="E55" s="538"/>
      <c r="F55" s="538"/>
      <c r="H55" s="151" t="s">
        <v>133</v>
      </c>
      <c r="I55" s="575"/>
      <c r="J55" s="538"/>
      <c r="K55" s="538"/>
      <c r="L55" s="538"/>
      <c r="M55" s="75"/>
    </row>
    <row r="56" spans="1:13" ht="17.100000000000001" customHeight="1" x14ac:dyDescent="0.2">
      <c r="A56" s="73"/>
      <c r="B56" s="77" t="s">
        <v>103</v>
      </c>
      <c r="C56" s="78"/>
      <c r="D56" s="79" t="s">
        <v>88</v>
      </c>
      <c r="E56" s="79" t="s">
        <v>104</v>
      </c>
      <c r="F56" s="79" t="s">
        <v>57</v>
      </c>
      <c r="H56" s="77" t="s">
        <v>103</v>
      </c>
      <c r="I56" s="78"/>
      <c r="J56" s="79" t="s">
        <v>88</v>
      </c>
      <c r="K56" s="79" t="s">
        <v>104</v>
      </c>
      <c r="L56" s="79" t="s">
        <v>57</v>
      </c>
      <c r="M56" s="75"/>
    </row>
    <row r="57" spans="1:13" ht="17.100000000000001" customHeight="1" x14ac:dyDescent="0.2">
      <c r="A57" s="73"/>
      <c r="B57" s="77" t="s">
        <v>105</v>
      </c>
      <c r="C57" s="78"/>
      <c r="D57" s="539"/>
      <c r="E57" s="539"/>
      <c r="F57" s="539"/>
      <c r="H57" s="77" t="s">
        <v>105</v>
      </c>
      <c r="I57" s="78"/>
      <c r="J57" s="539"/>
      <c r="K57" s="539"/>
      <c r="L57" s="539"/>
      <c r="M57" s="75"/>
    </row>
    <row r="58" spans="1:13" ht="17.100000000000001" customHeight="1" x14ac:dyDescent="0.2">
      <c r="A58" s="73"/>
      <c r="B58" s="77" t="s">
        <v>106</v>
      </c>
      <c r="C58" s="78"/>
      <c r="D58" s="523"/>
      <c r="E58" s="523"/>
      <c r="F58" s="523"/>
      <c r="H58" s="77" t="s">
        <v>106</v>
      </c>
      <c r="I58" s="78"/>
      <c r="J58" s="523"/>
      <c r="K58" s="523"/>
      <c r="L58" s="523"/>
      <c r="M58" s="75"/>
    </row>
    <row r="59" spans="1:13" ht="7.5" customHeight="1" x14ac:dyDescent="0.2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1:13" ht="10.5" customHeight="1" x14ac:dyDescent="0.2"/>
    <row r="61" spans="1:13" ht="3.75" customHeight="1" x14ac:dyDescent="0.2"/>
    <row r="62" spans="1:13" ht="7.5" customHeight="1" x14ac:dyDescent="0.2">
      <c r="A62" s="70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2"/>
    </row>
    <row r="63" spans="1:13" ht="15" x14ac:dyDescent="0.2">
      <c r="A63" s="73"/>
      <c r="F63" s="578" t="s">
        <v>136</v>
      </c>
      <c r="G63" s="579"/>
      <c r="H63" s="74"/>
      <c r="J63" s="563" t="s">
        <v>102</v>
      </c>
      <c r="K63" s="581"/>
      <c r="L63" s="561"/>
      <c r="M63" s="75"/>
    </row>
    <row r="64" spans="1:13" ht="15" customHeight="1" x14ac:dyDescent="0.2">
      <c r="A64" s="73"/>
      <c r="B64" s="578" t="s">
        <v>134</v>
      </c>
      <c r="C64" s="579"/>
      <c r="D64" s="74"/>
      <c r="F64" s="578" t="s">
        <v>137</v>
      </c>
      <c r="G64" s="579"/>
      <c r="H64" s="74"/>
      <c r="J64" s="565"/>
      <c r="K64" s="574"/>
      <c r="L64" s="562"/>
      <c r="M64" s="75"/>
    </row>
    <row r="65" spans="1:13" ht="15" customHeight="1" x14ac:dyDescent="0.2">
      <c r="A65" s="73"/>
      <c r="B65" s="582" t="s">
        <v>135</v>
      </c>
      <c r="C65" s="583"/>
      <c r="D65" s="153"/>
      <c r="F65" s="578" t="s">
        <v>138</v>
      </c>
      <c r="G65" s="579"/>
      <c r="H65" s="74"/>
      <c r="M65" s="75"/>
    </row>
    <row r="66" spans="1:13" ht="15" customHeight="1" x14ac:dyDescent="0.2">
      <c r="A66" s="73"/>
      <c r="B66" s="154"/>
      <c r="C66" s="154"/>
      <c r="D66" s="53"/>
      <c r="F66" s="578" t="s">
        <v>139</v>
      </c>
      <c r="G66" s="579"/>
      <c r="H66" s="74"/>
      <c r="J66" s="39"/>
      <c r="K66" s="39"/>
      <c r="M66" s="75"/>
    </row>
    <row r="67" spans="1:13" ht="15" customHeight="1" x14ac:dyDescent="0.2">
      <c r="A67" s="73"/>
      <c r="B67" s="475" t="s">
        <v>140</v>
      </c>
      <c r="C67" s="580"/>
      <c r="D67" s="179"/>
      <c r="F67" s="178"/>
      <c r="G67" s="178"/>
      <c r="J67" s="39"/>
      <c r="K67" s="39"/>
      <c r="M67" s="75"/>
    </row>
    <row r="68" spans="1:13" ht="15" customHeight="1" x14ac:dyDescent="0.2">
      <c r="A68" s="73"/>
      <c r="B68" s="475" t="s">
        <v>172</v>
      </c>
      <c r="C68" s="580"/>
      <c r="D68" s="180"/>
      <c r="F68" s="178"/>
      <c r="G68" s="178"/>
      <c r="J68" s="39"/>
      <c r="K68" s="39"/>
      <c r="M68" s="75"/>
    </row>
    <row r="69" spans="1:13" x14ac:dyDescent="0.2">
      <c r="A69" s="73"/>
      <c r="B69" s="76"/>
      <c r="C69" s="76"/>
      <c r="M69" s="75"/>
    </row>
    <row r="70" spans="1:13" ht="24.95" customHeight="1" x14ac:dyDescent="0.2">
      <c r="A70" s="73"/>
      <c r="B70" s="151" t="s">
        <v>132</v>
      </c>
      <c r="C70" s="575"/>
      <c r="D70" s="538"/>
      <c r="E70" s="538"/>
      <c r="F70" s="538"/>
      <c r="H70" s="151" t="s">
        <v>133</v>
      </c>
      <c r="I70" s="575"/>
      <c r="J70" s="538"/>
      <c r="K70" s="538"/>
      <c r="L70" s="538"/>
      <c r="M70" s="75"/>
    </row>
    <row r="71" spans="1:13" x14ac:dyDescent="0.2">
      <c r="A71" s="73"/>
      <c r="B71" s="181" t="s">
        <v>103</v>
      </c>
      <c r="C71" s="182"/>
      <c r="D71" s="183" t="s">
        <v>88</v>
      </c>
      <c r="E71" s="183" t="s">
        <v>104</v>
      </c>
      <c r="F71" s="183" t="s">
        <v>57</v>
      </c>
      <c r="H71" s="181" t="s">
        <v>103</v>
      </c>
      <c r="I71" s="182"/>
      <c r="J71" s="183" t="s">
        <v>88</v>
      </c>
      <c r="K71" s="183" t="s">
        <v>104</v>
      </c>
      <c r="L71" s="183" t="s">
        <v>57</v>
      </c>
      <c r="M71" s="75"/>
    </row>
    <row r="72" spans="1:13" x14ac:dyDescent="0.2">
      <c r="A72" s="73"/>
      <c r="B72" s="181" t="s">
        <v>105</v>
      </c>
      <c r="C72" s="182"/>
      <c r="D72" s="576"/>
      <c r="E72" s="576"/>
      <c r="F72" s="576"/>
      <c r="H72" s="181" t="s">
        <v>105</v>
      </c>
      <c r="I72" s="182"/>
      <c r="J72" s="576"/>
      <c r="K72" s="576"/>
      <c r="L72" s="576"/>
      <c r="M72" s="75"/>
    </row>
    <row r="73" spans="1:13" x14ac:dyDescent="0.2">
      <c r="A73" s="73"/>
      <c r="B73" s="181" t="s">
        <v>106</v>
      </c>
      <c r="C73" s="182"/>
      <c r="D73" s="577"/>
      <c r="E73" s="577"/>
      <c r="F73" s="577"/>
      <c r="H73" s="181" t="s">
        <v>106</v>
      </c>
      <c r="I73" s="182"/>
      <c r="J73" s="577"/>
      <c r="K73" s="577"/>
      <c r="L73" s="577"/>
      <c r="M73" s="75"/>
    </row>
    <row r="74" spans="1:13" x14ac:dyDescent="0.2">
      <c r="A74" s="80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2"/>
    </row>
    <row r="75" spans="1:13" ht="11.1" customHeight="1" x14ac:dyDescent="0.2"/>
    <row r="76" spans="1:13" ht="7.5" customHeight="1" x14ac:dyDescent="0.2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2"/>
    </row>
    <row r="77" spans="1:13" ht="15" x14ac:dyDescent="0.2">
      <c r="A77" s="73"/>
      <c r="F77" s="578" t="s">
        <v>136</v>
      </c>
      <c r="G77" s="579"/>
      <c r="H77" s="74"/>
      <c r="J77" s="563" t="s">
        <v>102</v>
      </c>
      <c r="K77" s="581"/>
      <c r="L77" s="561"/>
      <c r="M77" s="75"/>
    </row>
    <row r="78" spans="1:13" ht="15" x14ac:dyDescent="0.2">
      <c r="A78" s="73"/>
      <c r="B78" s="578" t="s">
        <v>134</v>
      </c>
      <c r="C78" s="579"/>
      <c r="D78" s="74"/>
      <c r="F78" s="578" t="s">
        <v>137</v>
      </c>
      <c r="G78" s="579"/>
      <c r="H78" s="74"/>
      <c r="J78" s="565"/>
      <c r="K78" s="574"/>
      <c r="L78" s="562"/>
      <c r="M78" s="75"/>
    </row>
    <row r="79" spans="1:13" ht="15" x14ac:dyDescent="0.2">
      <c r="A79" s="73"/>
      <c r="B79" s="582" t="s">
        <v>135</v>
      </c>
      <c r="C79" s="583"/>
      <c r="D79" s="153"/>
      <c r="F79" s="578" t="s">
        <v>138</v>
      </c>
      <c r="G79" s="579"/>
      <c r="H79" s="74"/>
      <c r="M79" s="75"/>
    </row>
    <row r="80" spans="1:13" ht="15" x14ac:dyDescent="0.2">
      <c r="A80" s="73"/>
      <c r="B80" s="154"/>
      <c r="C80" s="154"/>
      <c r="D80" s="53"/>
      <c r="F80" s="578" t="s">
        <v>139</v>
      </c>
      <c r="G80" s="579"/>
      <c r="H80" s="74"/>
      <c r="J80" s="39"/>
      <c r="K80" s="39"/>
      <c r="M80" s="75"/>
    </row>
    <row r="81" spans="1:13" ht="15" x14ac:dyDescent="0.2">
      <c r="A81" s="73"/>
      <c r="B81" s="475" t="s">
        <v>140</v>
      </c>
      <c r="C81" s="580"/>
      <c r="D81" s="179"/>
      <c r="F81" s="178"/>
      <c r="G81" s="178"/>
      <c r="J81" s="39"/>
      <c r="K81" s="39"/>
      <c r="M81" s="75"/>
    </row>
    <row r="82" spans="1:13" ht="15" x14ac:dyDescent="0.2">
      <c r="A82" s="73"/>
      <c r="B82" s="475" t="s">
        <v>172</v>
      </c>
      <c r="C82" s="580"/>
      <c r="D82" s="180"/>
      <c r="F82" s="178"/>
      <c r="G82" s="178"/>
      <c r="J82" s="39"/>
      <c r="K82" s="39"/>
      <c r="M82" s="75"/>
    </row>
    <row r="83" spans="1:13" x14ac:dyDescent="0.2">
      <c r="A83" s="73"/>
      <c r="B83" s="76"/>
      <c r="C83" s="76"/>
      <c r="M83" s="75"/>
    </row>
    <row r="84" spans="1:13" ht="24.95" customHeight="1" x14ac:dyDescent="0.2">
      <c r="A84" s="73"/>
      <c r="B84" s="151" t="s">
        <v>132</v>
      </c>
      <c r="C84" s="575"/>
      <c r="D84" s="538"/>
      <c r="E84" s="538"/>
      <c r="F84" s="538"/>
      <c r="H84" s="151" t="s">
        <v>133</v>
      </c>
      <c r="I84" s="575"/>
      <c r="J84" s="538"/>
      <c r="K84" s="538"/>
      <c r="L84" s="538"/>
      <c r="M84" s="75"/>
    </row>
    <row r="85" spans="1:13" x14ac:dyDescent="0.2">
      <c r="A85" s="73"/>
      <c r="B85" s="181" t="s">
        <v>103</v>
      </c>
      <c r="C85" s="182"/>
      <c r="D85" s="183" t="s">
        <v>88</v>
      </c>
      <c r="E85" s="183" t="s">
        <v>104</v>
      </c>
      <c r="F85" s="183" t="s">
        <v>57</v>
      </c>
      <c r="H85" s="181" t="s">
        <v>103</v>
      </c>
      <c r="I85" s="182"/>
      <c r="J85" s="183" t="s">
        <v>88</v>
      </c>
      <c r="K85" s="183" t="s">
        <v>104</v>
      </c>
      <c r="L85" s="183" t="s">
        <v>57</v>
      </c>
      <c r="M85" s="75"/>
    </row>
    <row r="86" spans="1:13" x14ac:dyDescent="0.2">
      <c r="A86" s="73"/>
      <c r="B86" s="181" t="s">
        <v>105</v>
      </c>
      <c r="C86" s="182"/>
      <c r="D86" s="576"/>
      <c r="E86" s="576"/>
      <c r="F86" s="576"/>
      <c r="H86" s="181" t="s">
        <v>105</v>
      </c>
      <c r="I86" s="182"/>
      <c r="J86" s="576"/>
      <c r="K86" s="576"/>
      <c r="L86" s="576"/>
      <c r="M86" s="75"/>
    </row>
    <row r="87" spans="1:13" x14ac:dyDescent="0.2">
      <c r="A87" s="73"/>
      <c r="B87" s="181" t="s">
        <v>106</v>
      </c>
      <c r="C87" s="182"/>
      <c r="D87" s="577"/>
      <c r="E87" s="577"/>
      <c r="F87" s="577"/>
      <c r="H87" s="181" t="s">
        <v>106</v>
      </c>
      <c r="I87" s="182"/>
      <c r="J87" s="577"/>
      <c r="K87" s="577"/>
      <c r="L87" s="577"/>
      <c r="M87" s="75"/>
    </row>
    <row r="88" spans="1:13" ht="7.5" customHeight="1" x14ac:dyDescent="0.2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2"/>
    </row>
    <row r="89" spans="1:13" ht="11.1" customHeight="1" x14ac:dyDescent="0.2"/>
    <row r="90" spans="1:13" ht="7.5" customHeight="1" x14ac:dyDescent="0.2">
      <c r="A90" s="70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2"/>
    </row>
    <row r="91" spans="1:13" ht="15" x14ac:dyDescent="0.2">
      <c r="A91" s="73"/>
      <c r="F91" s="578" t="s">
        <v>136</v>
      </c>
      <c r="G91" s="579"/>
      <c r="H91" s="74"/>
      <c r="J91" s="563" t="s">
        <v>102</v>
      </c>
      <c r="K91" s="581"/>
      <c r="L91" s="561"/>
      <c r="M91" s="75"/>
    </row>
    <row r="92" spans="1:13" ht="15" x14ac:dyDescent="0.2">
      <c r="A92" s="73"/>
      <c r="B92" s="578" t="s">
        <v>134</v>
      </c>
      <c r="C92" s="579"/>
      <c r="D92" s="74"/>
      <c r="F92" s="578" t="s">
        <v>137</v>
      </c>
      <c r="G92" s="579"/>
      <c r="H92" s="74"/>
      <c r="J92" s="565"/>
      <c r="K92" s="574"/>
      <c r="L92" s="562"/>
      <c r="M92" s="75"/>
    </row>
    <row r="93" spans="1:13" ht="15" x14ac:dyDescent="0.2">
      <c r="A93" s="73"/>
      <c r="B93" s="582" t="s">
        <v>135</v>
      </c>
      <c r="C93" s="583"/>
      <c r="D93" s="153"/>
      <c r="F93" s="578" t="s">
        <v>138</v>
      </c>
      <c r="G93" s="579"/>
      <c r="H93" s="74"/>
      <c r="M93" s="75"/>
    </row>
    <row r="94" spans="1:13" ht="15" x14ac:dyDescent="0.2">
      <c r="A94" s="73"/>
      <c r="B94" s="154"/>
      <c r="C94" s="154"/>
      <c r="D94" s="53"/>
      <c r="F94" s="578" t="s">
        <v>139</v>
      </c>
      <c r="G94" s="579"/>
      <c r="H94" s="74"/>
      <c r="J94" s="39"/>
      <c r="K94" s="39"/>
      <c r="M94" s="75"/>
    </row>
    <row r="95" spans="1:13" ht="15" x14ac:dyDescent="0.2">
      <c r="A95" s="73"/>
      <c r="B95" s="475" t="s">
        <v>140</v>
      </c>
      <c r="C95" s="580"/>
      <c r="D95" s="179"/>
      <c r="F95" s="178"/>
      <c r="G95" s="178"/>
      <c r="J95" s="39"/>
      <c r="K95" s="39"/>
      <c r="M95" s="75"/>
    </row>
    <row r="96" spans="1:13" ht="15" x14ac:dyDescent="0.2">
      <c r="A96" s="73"/>
      <c r="B96" s="475" t="s">
        <v>172</v>
      </c>
      <c r="C96" s="580"/>
      <c r="D96" s="180"/>
      <c r="F96" s="178"/>
      <c r="G96" s="178"/>
      <c r="J96" s="39"/>
      <c r="K96" s="39"/>
      <c r="M96" s="75"/>
    </row>
    <row r="97" spans="1:13" x14ac:dyDescent="0.2">
      <c r="A97" s="73"/>
      <c r="B97" s="76"/>
      <c r="C97" s="76"/>
      <c r="M97" s="75"/>
    </row>
    <row r="98" spans="1:13" ht="24.95" customHeight="1" x14ac:dyDescent="0.2">
      <c r="A98" s="73"/>
      <c r="B98" s="151" t="s">
        <v>132</v>
      </c>
      <c r="C98" s="575"/>
      <c r="D98" s="538"/>
      <c r="E98" s="538"/>
      <c r="F98" s="538"/>
      <c r="H98" s="151" t="s">
        <v>133</v>
      </c>
      <c r="I98" s="575"/>
      <c r="J98" s="538"/>
      <c r="K98" s="538"/>
      <c r="L98" s="538"/>
      <c r="M98" s="75"/>
    </row>
    <row r="99" spans="1:13" x14ac:dyDescent="0.2">
      <c r="A99" s="73"/>
      <c r="B99" s="181" t="s">
        <v>103</v>
      </c>
      <c r="C99" s="182"/>
      <c r="D99" s="183" t="s">
        <v>88</v>
      </c>
      <c r="E99" s="183" t="s">
        <v>104</v>
      </c>
      <c r="F99" s="183" t="s">
        <v>57</v>
      </c>
      <c r="H99" s="181" t="s">
        <v>103</v>
      </c>
      <c r="I99" s="182"/>
      <c r="J99" s="183" t="s">
        <v>88</v>
      </c>
      <c r="K99" s="183" t="s">
        <v>104</v>
      </c>
      <c r="L99" s="183" t="s">
        <v>57</v>
      </c>
      <c r="M99" s="75"/>
    </row>
    <row r="100" spans="1:13" x14ac:dyDescent="0.2">
      <c r="A100" s="73"/>
      <c r="B100" s="181" t="s">
        <v>105</v>
      </c>
      <c r="C100" s="182"/>
      <c r="D100" s="576"/>
      <c r="E100" s="576"/>
      <c r="F100" s="576"/>
      <c r="H100" s="181" t="s">
        <v>105</v>
      </c>
      <c r="I100" s="182"/>
      <c r="J100" s="576"/>
      <c r="K100" s="576"/>
      <c r="L100" s="576"/>
      <c r="M100" s="75"/>
    </row>
    <row r="101" spans="1:13" x14ac:dyDescent="0.2">
      <c r="A101" s="73"/>
      <c r="B101" s="181" t="s">
        <v>106</v>
      </c>
      <c r="C101" s="182"/>
      <c r="D101" s="577"/>
      <c r="E101" s="577"/>
      <c r="F101" s="577"/>
      <c r="H101" s="181" t="s">
        <v>106</v>
      </c>
      <c r="I101" s="182"/>
      <c r="J101" s="577"/>
      <c r="K101" s="577"/>
      <c r="L101" s="577"/>
      <c r="M101" s="75"/>
    </row>
    <row r="102" spans="1:13" ht="7.5" customHeight="1" x14ac:dyDescent="0.2">
      <c r="A102" s="80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2"/>
    </row>
    <row r="103" spans="1:13" ht="11.1" customHeight="1" x14ac:dyDescent="0.2"/>
    <row r="104" spans="1:13" ht="7.5" customHeight="1" x14ac:dyDescent="0.2">
      <c r="A104" s="70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2"/>
    </row>
    <row r="105" spans="1:13" ht="15" x14ac:dyDescent="0.2">
      <c r="A105" s="73"/>
      <c r="F105" s="578" t="s">
        <v>136</v>
      </c>
      <c r="G105" s="579"/>
      <c r="H105" s="74"/>
      <c r="J105" s="563" t="s">
        <v>102</v>
      </c>
      <c r="K105" s="581"/>
      <c r="L105" s="561"/>
      <c r="M105" s="75"/>
    </row>
    <row r="106" spans="1:13" ht="15" x14ac:dyDescent="0.2">
      <c r="A106" s="73"/>
      <c r="B106" s="578" t="s">
        <v>134</v>
      </c>
      <c r="C106" s="579"/>
      <c r="D106" s="74"/>
      <c r="F106" s="578" t="s">
        <v>137</v>
      </c>
      <c r="G106" s="579"/>
      <c r="H106" s="74"/>
      <c r="J106" s="565"/>
      <c r="K106" s="574"/>
      <c r="L106" s="562"/>
      <c r="M106" s="75"/>
    </row>
    <row r="107" spans="1:13" ht="15" x14ac:dyDescent="0.2">
      <c r="A107" s="73"/>
      <c r="B107" s="582" t="s">
        <v>135</v>
      </c>
      <c r="C107" s="583"/>
      <c r="D107" s="153"/>
      <c r="F107" s="578" t="s">
        <v>138</v>
      </c>
      <c r="G107" s="579"/>
      <c r="H107" s="74"/>
      <c r="M107" s="75"/>
    </row>
    <row r="108" spans="1:13" ht="15" x14ac:dyDescent="0.2">
      <c r="A108" s="73"/>
      <c r="B108" s="154"/>
      <c r="C108" s="154"/>
      <c r="D108" s="53"/>
      <c r="F108" s="578" t="s">
        <v>139</v>
      </c>
      <c r="G108" s="579"/>
      <c r="H108" s="74"/>
      <c r="J108" s="39"/>
      <c r="K108" s="39"/>
      <c r="M108" s="75"/>
    </row>
    <row r="109" spans="1:13" ht="15" x14ac:dyDescent="0.2">
      <c r="A109" s="73"/>
      <c r="B109" s="475" t="s">
        <v>140</v>
      </c>
      <c r="C109" s="580"/>
      <c r="D109" s="179"/>
      <c r="F109" s="178"/>
      <c r="G109" s="178"/>
      <c r="J109" s="39"/>
      <c r="K109" s="39"/>
      <c r="M109" s="75"/>
    </row>
    <row r="110" spans="1:13" ht="15" x14ac:dyDescent="0.2">
      <c r="A110" s="73"/>
      <c r="B110" s="475" t="s">
        <v>172</v>
      </c>
      <c r="C110" s="580"/>
      <c r="D110" s="180"/>
      <c r="F110" s="178"/>
      <c r="G110" s="178"/>
      <c r="J110" s="39"/>
      <c r="K110" s="39"/>
      <c r="M110" s="75"/>
    </row>
    <row r="111" spans="1:13" x14ac:dyDescent="0.2">
      <c r="A111" s="73"/>
      <c r="B111" s="76"/>
      <c r="C111" s="76"/>
      <c r="M111" s="75"/>
    </row>
    <row r="112" spans="1:13" ht="24.95" customHeight="1" x14ac:dyDescent="0.2">
      <c r="A112" s="73"/>
      <c r="B112" s="151" t="s">
        <v>132</v>
      </c>
      <c r="C112" s="575"/>
      <c r="D112" s="538"/>
      <c r="E112" s="538"/>
      <c r="F112" s="538"/>
      <c r="H112" s="151" t="s">
        <v>133</v>
      </c>
      <c r="I112" s="575"/>
      <c r="J112" s="538"/>
      <c r="K112" s="538"/>
      <c r="L112" s="538"/>
      <c r="M112" s="75"/>
    </row>
    <row r="113" spans="1:13" x14ac:dyDescent="0.2">
      <c r="A113" s="73"/>
      <c r="B113" s="181" t="s">
        <v>103</v>
      </c>
      <c r="C113" s="182"/>
      <c r="D113" s="183" t="s">
        <v>88</v>
      </c>
      <c r="E113" s="183" t="s">
        <v>104</v>
      </c>
      <c r="F113" s="183" t="s">
        <v>57</v>
      </c>
      <c r="H113" s="181" t="s">
        <v>103</v>
      </c>
      <c r="I113" s="182"/>
      <c r="J113" s="183" t="s">
        <v>88</v>
      </c>
      <c r="K113" s="183" t="s">
        <v>104</v>
      </c>
      <c r="L113" s="183" t="s">
        <v>57</v>
      </c>
      <c r="M113" s="75"/>
    </row>
    <row r="114" spans="1:13" x14ac:dyDescent="0.2">
      <c r="A114" s="73"/>
      <c r="B114" s="181" t="s">
        <v>105</v>
      </c>
      <c r="C114" s="182"/>
      <c r="D114" s="576"/>
      <c r="E114" s="576"/>
      <c r="F114" s="576"/>
      <c r="H114" s="181" t="s">
        <v>105</v>
      </c>
      <c r="I114" s="182"/>
      <c r="J114" s="576"/>
      <c r="K114" s="576"/>
      <c r="L114" s="576"/>
      <c r="M114" s="75"/>
    </row>
    <row r="115" spans="1:13" x14ac:dyDescent="0.2">
      <c r="A115" s="73"/>
      <c r="B115" s="181" t="s">
        <v>106</v>
      </c>
      <c r="C115" s="182"/>
      <c r="D115" s="577"/>
      <c r="E115" s="577"/>
      <c r="F115" s="577"/>
      <c r="H115" s="181" t="s">
        <v>106</v>
      </c>
      <c r="I115" s="182"/>
      <c r="J115" s="577"/>
      <c r="K115" s="577"/>
      <c r="L115" s="577"/>
      <c r="M115" s="75"/>
    </row>
    <row r="116" spans="1:13" ht="7.5" customHeight="1" x14ac:dyDescent="0.2">
      <c r="A116" s="80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2"/>
    </row>
    <row r="117" spans="1:13" ht="11.1" customHeight="1" x14ac:dyDescent="0.2"/>
    <row r="118" spans="1:13" ht="7.5" customHeight="1" x14ac:dyDescent="0.2"/>
    <row r="119" spans="1:13" ht="15" x14ac:dyDescent="0.2">
      <c r="F119" s="186"/>
      <c r="G119" s="186"/>
      <c r="J119" s="53"/>
      <c r="K119" s="53"/>
    </row>
    <row r="120" spans="1:13" ht="15" x14ac:dyDescent="0.2">
      <c r="B120" s="186"/>
      <c r="C120" s="186"/>
      <c r="F120" s="186"/>
      <c r="G120" s="186"/>
      <c r="J120" s="53"/>
      <c r="K120" s="53"/>
    </row>
    <row r="121" spans="1:13" ht="15" x14ac:dyDescent="0.2">
      <c r="B121" s="187"/>
      <c r="C121" s="187"/>
      <c r="D121" s="53"/>
      <c r="F121" s="186"/>
      <c r="G121" s="186"/>
    </row>
    <row r="122" spans="1:13" ht="15" x14ac:dyDescent="0.2">
      <c r="B122" s="177"/>
      <c r="C122" s="177"/>
      <c r="D122" s="53"/>
      <c r="F122" s="186"/>
      <c r="G122" s="186"/>
      <c r="J122" s="39"/>
      <c r="K122" s="39"/>
    </row>
    <row r="123" spans="1:13" ht="15" x14ac:dyDescent="0.2">
      <c r="B123" s="136"/>
      <c r="C123" s="136"/>
      <c r="D123" s="140"/>
      <c r="F123" s="178"/>
      <c r="G123" s="178"/>
      <c r="J123" s="39"/>
      <c r="K123" s="39"/>
    </row>
    <row r="124" spans="1:13" ht="15" x14ac:dyDescent="0.2">
      <c r="B124" s="136"/>
      <c r="C124" s="136"/>
      <c r="D124" s="140"/>
      <c r="F124" s="178"/>
      <c r="G124" s="178"/>
      <c r="J124" s="39"/>
      <c r="K124" s="39"/>
    </row>
    <row r="125" spans="1:13" x14ac:dyDescent="0.2">
      <c r="B125" s="39"/>
      <c r="C125" s="39"/>
    </row>
    <row r="126" spans="1:13" ht="24.95" customHeight="1" x14ac:dyDescent="0.2">
      <c r="B126" s="177"/>
      <c r="C126" s="53"/>
      <c r="D126" s="53"/>
      <c r="E126" s="53"/>
      <c r="F126" s="53"/>
      <c r="H126" s="177"/>
      <c r="I126" s="53"/>
      <c r="J126" s="53"/>
      <c r="K126" s="53"/>
      <c r="L126" s="53"/>
    </row>
    <row r="127" spans="1:13" x14ac:dyDescent="0.2">
      <c r="B127" s="184"/>
      <c r="C127" s="140"/>
      <c r="D127" s="185"/>
      <c r="E127" s="185"/>
      <c r="F127" s="185"/>
      <c r="H127" s="184"/>
      <c r="I127" s="140"/>
      <c r="J127" s="185"/>
      <c r="K127" s="185"/>
      <c r="L127" s="185"/>
    </row>
    <row r="128" spans="1:13" x14ac:dyDescent="0.2">
      <c r="B128" s="184"/>
      <c r="C128" s="140"/>
      <c r="D128" s="136"/>
      <c r="E128" s="136"/>
      <c r="F128" s="136"/>
      <c r="H128" s="184"/>
      <c r="I128" s="140"/>
      <c r="J128" s="136"/>
      <c r="K128" s="136"/>
      <c r="L128" s="136"/>
    </row>
    <row r="129" spans="2:12" x14ac:dyDescent="0.2">
      <c r="B129" s="184"/>
      <c r="C129" s="140"/>
      <c r="D129" s="136"/>
      <c r="E129" s="136"/>
      <c r="F129" s="136"/>
      <c r="H129" s="184"/>
      <c r="I129" s="140"/>
      <c r="J129" s="136"/>
      <c r="K129" s="136"/>
      <c r="L129" s="136"/>
    </row>
    <row r="130" spans="2:12" ht="7.5" customHeight="1" x14ac:dyDescent="0.2"/>
  </sheetData>
  <mergeCells count="155">
    <mergeCell ref="F42:G42"/>
    <mergeCell ref="F43:G43"/>
    <mergeCell ref="F52:G52"/>
    <mergeCell ref="F53:G53"/>
    <mergeCell ref="C35:F35"/>
    <mergeCell ref="I35:L35"/>
    <mergeCell ref="D37:D38"/>
    <mergeCell ref="F7:F8"/>
    <mergeCell ref="J7:J8"/>
    <mergeCell ref="K7:K8"/>
    <mergeCell ref="L7:L8"/>
    <mergeCell ref="C25:F25"/>
    <mergeCell ref="I25:L25"/>
    <mergeCell ref="D27:D28"/>
    <mergeCell ref="E27:E28"/>
    <mergeCell ref="F27:F28"/>
    <mergeCell ref="J27:J28"/>
    <mergeCell ref="K27:K28"/>
    <mergeCell ref="L27:L28"/>
    <mergeCell ref="F37:F38"/>
    <mergeCell ref="J37:J38"/>
    <mergeCell ref="K37:K38"/>
    <mergeCell ref="L37:L38"/>
    <mergeCell ref="F32:G32"/>
    <mergeCell ref="C55:F55"/>
    <mergeCell ref="I55:L55"/>
    <mergeCell ref="D57:D58"/>
    <mergeCell ref="E57:E58"/>
    <mergeCell ref="F57:F58"/>
    <mergeCell ref="J57:J58"/>
    <mergeCell ref="K57:K58"/>
    <mergeCell ref="L57:L58"/>
    <mergeCell ref="C45:F45"/>
    <mergeCell ref="I45:L45"/>
    <mergeCell ref="D47:D48"/>
    <mergeCell ref="E47:E48"/>
    <mergeCell ref="F47:F48"/>
    <mergeCell ref="J47:J48"/>
    <mergeCell ref="K47:K48"/>
    <mergeCell ref="L47:L48"/>
    <mergeCell ref="J52:K53"/>
    <mergeCell ref="L52:L53"/>
    <mergeCell ref="B64:C64"/>
    <mergeCell ref="B65:C65"/>
    <mergeCell ref="F66:G66"/>
    <mergeCell ref="F65:G65"/>
    <mergeCell ref="F64:G64"/>
    <mergeCell ref="F63:G63"/>
    <mergeCell ref="C70:F70"/>
    <mergeCell ref="I70:L70"/>
    <mergeCell ref="D72:D73"/>
    <mergeCell ref="E72:E73"/>
    <mergeCell ref="F72:F73"/>
    <mergeCell ref="J72:J73"/>
    <mergeCell ref="K72:K73"/>
    <mergeCell ref="L72:L73"/>
    <mergeCell ref="J63:K64"/>
    <mergeCell ref="L63:L64"/>
    <mergeCell ref="B67:C67"/>
    <mergeCell ref="B68:C68"/>
    <mergeCell ref="K86:K87"/>
    <mergeCell ref="B95:C95"/>
    <mergeCell ref="B96:C96"/>
    <mergeCell ref="B79:C79"/>
    <mergeCell ref="F79:G79"/>
    <mergeCell ref="F80:G80"/>
    <mergeCell ref="C84:F84"/>
    <mergeCell ref="I84:L84"/>
    <mergeCell ref="F77:G77"/>
    <mergeCell ref="J77:K78"/>
    <mergeCell ref="L77:L78"/>
    <mergeCell ref="B78:C78"/>
    <mergeCell ref="F78:G78"/>
    <mergeCell ref="B81:C81"/>
    <mergeCell ref="B82:C82"/>
    <mergeCell ref="B93:C93"/>
    <mergeCell ref="F93:G93"/>
    <mergeCell ref="F94:G94"/>
    <mergeCell ref="F92:G92"/>
    <mergeCell ref="D86:D87"/>
    <mergeCell ref="E86:E87"/>
    <mergeCell ref="F86:F87"/>
    <mergeCell ref="J86:J87"/>
    <mergeCell ref="B107:C107"/>
    <mergeCell ref="F107:G107"/>
    <mergeCell ref="L100:L101"/>
    <mergeCell ref="F105:G105"/>
    <mergeCell ref="J105:K106"/>
    <mergeCell ref="L105:L106"/>
    <mergeCell ref="B106:C106"/>
    <mergeCell ref="F106:G106"/>
    <mergeCell ref="D100:D101"/>
    <mergeCell ref="E100:E101"/>
    <mergeCell ref="F100:F101"/>
    <mergeCell ref="J100:J101"/>
    <mergeCell ref="K100:K101"/>
    <mergeCell ref="E37:E38"/>
    <mergeCell ref="B22:B23"/>
    <mergeCell ref="C12:D13"/>
    <mergeCell ref="B12:B13"/>
    <mergeCell ref="L12:L13"/>
    <mergeCell ref="J12:K13"/>
    <mergeCell ref="F23:G23"/>
    <mergeCell ref="B32:B33"/>
    <mergeCell ref="J32:K33"/>
    <mergeCell ref="L32:L33"/>
    <mergeCell ref="F33:G33"/>
    <mergeCell ref="L17:L18"/>
    <mergeCell ref="L114:L115"/>
    <mergeCell ref="D114:D115"/>
    <mergeCell ref="E114:E115"/>
    <mergeCell ref="F114:F115"/>
    <mergeCell ref="J114:J115"/>
    <mergeCell ref="K114:K115"/>
    <mergeCell ref="C42:D43"/>
    <mergeCell ref="F108:G108"/>
    <mergeCell ref="C112:F112"/>
    <mergeCell ref="I112:L112"/>
    <mergeCell ref="B109:C109"/>
    <mergeCell ref="B110:C110"/>
    <mergeCell ref="C98:F98"/>
    <mergeCell ref="I98:L98"/>
    <mergeCell ref="L86:L87"/>
    <mergeCell ref="F91:G91"/>
    <mergeCell ref="J91:K92"/>
    <mergeCell ref="L91:L92"/>
    <mergeCell ref="B92:C92"/>
    <mergeCell ref="B42:B43"/>
    <mergeCell ref="J42:K43"/>
    <mergeCell ref="L42:L43"/>
    <mergeCell ref="B52:B53"/>
    <mergeCell ref="C52:D53"/>
    <mergeCell ref="L2:L3"/>
    <mergeCell ref="J2:K3"/>
    <mergeCell ref="C2:D3"/>
    <mergeCell ref="B2:B3"/>
    <mergeCell ref="F2:G2"/>
    <mergeCell ref="F3:G3"/>
    <mergeCell ref="F12:G12"/>
    <mergeCell ref="F13:G13"/>
    <mergeCell ref="F22:G22"/>
    <mergeCell ref="L22:L23"/>
    <mergeCell ref="J22:K23"/>
    <mergeCell ref="C22:D23"/>
    <mergeCell ref="C15:F15"/>
    <mergeCell ref="I15:L15"/>
    <mergeCell ref="D17:D18"/>
    <mergeCell ref="E17:E18"/>
    <mergeCell ref="F17:F18"/>
    <mergeCell ref="J17:J18"/>
    <mergeCell ref="K17:K18"/>
    <mergeCell ref="C5:F5"/>
    <mergeCell ref="I5:L5"/>
    <mergeCell ref="D7:D8"/>
    <mergeCell ref="E7:E8"/>
  </mergeCells>
  <pageMargins left="0" right="0" top="0" bottom="0" header="0.31496062992125984" footer="0.31496062992125984"/>
  <pageSetup paperSize="9" orientation="portrait" horizontalDpi="360" verticalDpi="360" r:id="rId1"/>
  <headerFooter>
    <oddFooter>&amp;C_x000D_&amp;1#&amp;"Aptos"&amp;10&amp;K13A10E S2 - Restricted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3"/>
  <dimension ref="A1:BD172"/>
  <sheetViews>
    <sheetView topLeftCell="O1" zoomScaleNormal="100" workbookViewId="0">
      <selection activeCell="Z44" sqref="Z44:AF52"/>
    </sheetView>
  </sheetViews>
  <sheetFormatPr defaultColWidth="11.42578125" defaultRowHeight="12.75" x14ac:dyDescent="0.2"/>
  <cols>
    <col min="1" max="1" width="5.7109375" customWidth="1"/>
    <col min="2" max="2" width="4.7109375" customWidth="1"/>
    <col min="9" max="9" width="11.42578125" customWidth="1"/>
    <col min="10" max="10" width="6.7109375" style="49" customWidth="1"/>
    <col min="13" max="13" width="31.28515625" customWidth="1"/>
    <col min="26" max="26" width="23" customWidth="1"/>
    <col min="35" max="35" width="23.42578125" customWidth="1"/>
  </cols>
  <sheetData>
    <row r="1" spans="1:56" ht="15" customHeight="1" x14ac:dyDescent="0.2">
      <c r="A1" s="591" t="s">
        <v>58</v>
      </c>
      <c r="B1" s="591"/>
      <c r="C1" s="591"/>
      <c r="D1" s="591"/>
      <c r="E1" s="591"/>
      <c r="F1" s="591"/>
      <c r="G1" s="591"/>
      <c r="H1" s="591"/>
      <c r="I1" s="56"/>
      <c r="K1" s="591" t="s">
        <v>59</v>
      </c>
      <c r="L1" s="591"/>
      <c r="M1" s="591"/>
      <c r="N1" s="591"/>
      <c r="O1" s="591"/>
      <c r="P1" s="591"/>
      <c r="Q1" s="591"/>
      <c r="R1" s="591"/>
      <c r="S1" s="591"/>
      <c r="T1" s="591"/>
      <c r="U1" s="591"/>
    </row>
    <row r="2" spans="1:56" ht="13.5" thickBot="1" x14ac:dyDescent="0.25">
      <c r="K2" s="46" t="s">
        <v>91</v>
      </c>
      <c r="L2" s="46" t="s">
        <v>85</v>
      </c>
      <c r="M2" s="46" t="s">
        <v>86</v>
      </c>
      <c r="N2" s="46" t="s">
        <v>87</v>
      </c>
      <c r="O2" s="46" t="s">
        <v>88</v>
      </c>
      <c r="P2" s="46" t="s">
        <v>89</v>
      </c>
      <c r="Q2" s="46" t="s">
        <v>90</v>
      </c>
      <c r="R2" s="46" t="s">
        <v>9</v>
      </c>
      <c r="S2" s="46" t="s">
        <v>95</v>
      </c>
      <c r="T2" s="46" t="s">
        <v>96</v>
      </c>
      <c r="U2" s="46" t="s">
        <v>10</v>
      </c>
      <c r="V2" s="46" t="s">
        <v>11</v>
      </c>
      <c r="Y2" s="218" t="s">
        <v>145</v>
      </c>
      <c r="Z2" s="218" t="s">
        <v>86</v>
      </c>
      <c r="AA2" s="218" t="s">
        <v>54</v>
      </c>
      <c r="AB2" s="218" t="s">
        <v>88</v>
      </c>
      <c r="AC2" s="218" t="s">
        <v>89</v>
      </c>
      <c r="AD2" s="220" t="s">
        <v>146</v>
      </c>
      <c r="AE2" s="221" t="s">
        <v>9</v>
      </c>
      <c r="AF2" s="218" t="s">
        <v>10</v>
      </c>
      <c r="AH2" s="34"/>
      <c r="AI2" s="46" t="s">
        <v>86</v>
      </c>
      <c r="AJ2" s="46" t="s">
        <v>54</v>
      </c>
      <c r="AK2" s="46" t="s">
        <v>88</v>
      </c>
      <c r="AL2" s="46" t="s">
        <v>89</v>
      </c>
      <c r="AM2" s="46" t="s">
        <v>141</v>
      </c>
      <c r="AN2" s="46" t="s">
        <v>142</v>
      </c>
      <c r="AO2" s="46" t="s">
        <v>143</v>
      </c>
      <c r="AP2" s="46" t="s">
        <v>153</v>
      </c>
      <c r="AQ2" s="46" t="s">
        <v>9</v>
      </c>
      <c r="AR2" s="46" t="s">
        <v>10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</row>
    <row r="3" spans="1:56" ht="14.25" customHeight="1" x14ac:dyDescent="0.2">
      <c r="A3" s="595" t="s">
        <v>19</v>
      </c>
      <c r="B3" s="592" t="s">
        <v>13</v>
      </c>
      <c r="C3" s="28" t="s">
        <v>9</v>
      </c>
      <c r="D3" s="250"/>
      <c r="E3" s="44">
        <f>IF(OR(A!G11=2,A!G11=1),A!F12,0)</f>
        <v>0.59523809523809523</v>
      </c>
      <c r="F3" s="44">
        <f>IF(OR(A!J11=2,A!J11=1),A!I12,0)</f>
        <v>0</v>
      </c>
      <c r="G3" s="44">
        <f>IF(OR(A!M11=2,A!M11=1),A!L12,0)</f>
        <v>1.3157894736842106</v>
      </c>
      <c r="H3" s="248"/>
      <c r="I3" s="54"/>
      <c r="J3" s="59" t="s">
        <v>65</v>
      </c>
      <c r="K3" s="34" t="s">
        <v>35</v>
      </c>
      <c r="L3" s="37">
        <f>IF('C'!I17="","",'C'!I17)</f>
        <v>13</v>
      </c>
      <c r="M3" s="37" t="str">
        <f>IF('C'!B17="","",'C'!B17)</f>
        <v>Thibault MASSON</v>
      </c>
      <c r="N3" s="47">
        <f>'C'!O17</f>
        <v>6</v>
      </c>
      <c r="O3" s="47">
        <f>'C'!P17</f>
        <v>39</v>
      </c>
      <c r="P3" s="47">
        <f>'C'!Q17</f>
        <v>52</v>
      </c>
      <c r="Q3" s="61">
        <f>'C'!R17</f>
        <v>0.75</v>
      </c>
      <c r="R3" s="61">
        <f>'C'!S17</f>
        <v>1.4444444444444444</v>
      </c>
      <c r="S3" s="61">
        <f>'C'!T17</f>
        <v>1</v>
      </c>
      <c r="T3" s="61">
        <f>'C'!U17</f>
        <v>0.39534883720930231</v>
      </c>
      <c r="U3" s="47">
        <f>'C'!V17</f>
        <v>4</v>
      </c>
      <c r="V3" s="47">
        <f>'C'!W17</f>
        <v>1</v>
      </c>
      <c r="W3" s="39"/>
      <c r="X3" s="39"/>
      <c r="Y3" s="216">
        <v>1</v>
      </c>
      <c r="Z3" s="217" t="str">
        <f>Principal!U27</f>
        <v>Christophe LALLEMAND</v>
      </c>
      <c r="AA3" s="34">
        <f>LOOKUP($Z3,$AI$102:$AI$136,AJ$102:AJ$136)</f>
        <v>12</v>
      </c>
      <c r="AB3" s="34">
        <f t="shared" ref="AB3:AF3" si="0">LOOKUP($Z3,$AI$102:$AI$136,AK$102:AK$136)</f>
        <v>125</v>
      </c>
      <c r="AC3" s="34">
        <f t="shared" si="0"/>
        <v>196</v>
      </c>
      <c r="AD3" s="34">
        <f t="shared" si="0"/>
        <v>0.60447959183673472</v>
      </c>
      <c r="AE3" s="34">
        <f t="shared" si="0"/>
        <v>0.90476190476190477</v>
      </c>
      <c r="AF3" s="34">
        <f t="shared" si="0"/>
        <v>5</v>
      </c>
      <c r="AH3" s="46">
        <v>1</v>
      </c>
      <c r="AI3" s="37" t="str">
        <f>IF(A!B11="","",A!B11)</f>
        <v>Patrick KESTELOOT</v>
      </c>
      <c r="AJ3" s="34">
        <f>A!O11</f>
        <v>4</v>
      </c>
      <c r="AK3" s="34">
        <f>A!P11</f>
        <v>63</v>
      </c>
      <c r="AL3" s="34">
        <f>A!Q11</f>
        <v>83</v>
      </c>
      <c r="AM3" s="68">
        <f>A!F10*A!F11</f>
        <v>25</v>
      </c>
      <c r="AN3" s="68">
        <f>A!I10*A!I11</f>
        <v>13</v>
      </c>
      <c r="AO3" s="68">
        <f>A!L10*A!L11</f>
        <v>19.564999999999998</v>
      </c>
      <c r="AP3" s="68"/>
      <c r="AQ3" s="60">
        <f>A!S11</f>
        <v>1.3157894736842106</v>
      </c>
      <c r="AR3" s="34">
        <f>A!V11</f>
        <v>5</v>
      </c>
      <c r="AT3" s="40"/>
      <c r="AU3" s="40"/>
      <c r="AV3" s="40"/>
      <c r="AW3" s="40"/>
      <c r="AX3" s="199"/>
      <c r="AY3" s="199"/>
      <c r="AZ3" s="199"/>
      <c r="BA3" s="199"/>
      <c r="BB3" s="199"/>
      <c r="BC3" s="202"/>
      <c r="BD3" s="57"/>
    </row>
    <row r="4" spans="1:56" x14ac:dyDescent="0.2">
      <c r="A4" s="596"/>
      <c r="B4" s="593"/>
      <c r="C4" s="29" t="s">
        <v>9</v>
      </c>
      <c r="D4" s="252"/>
      <c r="E4" s="251"/>
      <c r="F4" s="45">
        <f>IF(E3&gt;F3,E3,F3)</f>
        <v>0.59523809523809523</v>
      </c>
      <c r="G4" s="45">
        <f>IF(F4&gt;G3,F4,G3)</f>
        <v>1.3157894736842106</v>
      </c>
      <c r="H4" s="249"/>
      <c r="I4" s="54"/>
      <c r="J4" s="59" t="s">
        <v>66</v>
      </c>
      <c r="K4" s="46" t="s">
        <v>27</v>
      </c>
      <c r="L4" s="37">
        <f>IF(A!I17="","",A!I17)</f>
        <v>16</v>
      </c>
      <c r="M4" s="37" t="str">
        <f>IF(A!B17="","",A!B17)</f>
        <v>Gino GREMAIN</v>
      </c>
      <c r="N4" s="47">
        <f>A!O17</f>
        <v>6</v>
      </c>
      <c r="O4" s="34">
        <f>A!P17</f>
        <v>48</v>
      </c>
      <c r="P4" s="34">
        <f>A!Q17</f>
        <v>70</v>
      </c>
      <c r="Q4" s="60">
        <f>A!R17</f>
        <v>0.68571428571428572</v>
      </c>
      <c r="R4" s="60">
        <f>A!S17</f>
        <v>0.72727272727272729</v>
      </c>
      <c r="S4" s="60">
        <f>A!T17</f>
        <v>1</v>
      </c>
      <c r="T4" s="60">
        <f>A!U17</f>
        <v>0.51923076923076927</v>
      </c>
      <c r="U4" s="34">
        <f>A!V17</f>
        <v>3</v>
      </c>
      <c r="V4" s="34">
        <f>A!W17</f>
        <v>1</v>
      </c>
      <c r="AD4" s="219"/>
      <c r="AE4" s="219"/>
      <c r="AH4" s="46">
        <v>2</v>
      </c>
      <c r="AI4" s="37" t="str">
        <f>IF(A!B14="","",A!B14)</f>
        <v>Jean Marc DEROUALLIERE</v>
      </c>
      <c r="AJ4" s="34">
        <f>A!O14</f>
        <v>2</v>
      </c>
      <c r="AK4" s="34">
        <f>A!P14</f>
        <v>41</v>
      </c>
      <c r="AL4" s="34">
        <f>A!Q14</f>
        <v>105</v>
      </c>
      <c r="AM4" s="68">
        <f>A!C13*A!C14</f>
        <v>14</v>
      </c>
      <c r="AN4" s="68">
        <f>A!I13*A!I14</f>
        <v>8.6085999999999991</v>
      </c>
      <c r="AO4" s="68">
        <f>A!L13*A!L14</f>
        <v>16</v>
      </c>
      <c r="AP4" s="68"/>
      <c r="AQ4" s="60">
        <f>A!S14</f>
        <v>0.4</v>
      </c>
      <c r="AR4" s="34">
        <f>A!V14</f>
        <v>3</v>
      </c>
      <c r="AT4" s="40"/>
      <c r="AU4" s="40"/>
      <c r="AV4" s="40"/>
      <c r="AW4" s="40"/>
      <c r="AX4" s="199"/>
      <c r="BB4" s="83"/>
      <c r="BC4" s="40"/>
      <c r="BD4" s="202"/>
    </row>
    <row r="5" spans="1:56" x14ac:dyDescent="0.2">
      <c r="A5" s="596"/>
      <c r="B5" s="593"/>
      <c r="C5" s="29" t="s">
        <v>10</v>
      </c>
      <c r="D5" s="37">
        <f>IF(A!H12&lt;A!K12,A!K12,A!H12)</f>
        <v>4</v>
      </c>
      <c r="E5" s="37">
        <f>IF(D5&lt;A!N12,A!N12,D5)</f>
        <v>5</v>
      </c>
      <c r="F5" s="254"/>
      <c r="G5" s="255"/>
      <c r="H5" s="256"/>
      <c r="I5" s="39"/>
      <c r="J5" s="59" t="s">
        <v>67</v>
      </c>
      <c r="K5" s="46" t="s">
        <v>29</v>
      </c>
      <c r="L5" s="37">
        <f>IF(B!C11="","",B!C11)</f>
        <v>16</v>
      </c>
      <c r="M5" s="37" t="str">
        <f>IF(B!B11="","",B!B11)</f>
        <v>Fabrice LEJEUNE</v>
      </c>
      <c r="N5" s="47">
        <f>B!O11</f>
        <v>6</v>
      </c>
      <c r="O5" s="47">
        <f>B!P11</f>
        <v>48</v>
      </c>
      <c r="P5" s="47">
        <f>B!Q11</f>
        <v>68</v>
      </c>
      <c r="Q5" s="61">
        <f>B!R11</f>
        <v>0.70588235294117652</v>
      </c>
      <c r="R5" s="61">
        <f>B!S11</f>
        <v>1.4545454545454546</v>
      </c>
      <c r="S5" s="61">
        <f>B!T11</f>
        <v>1</v>
      </c>
      <c r="T5" s="61">
        <f>B!U11</f>
        <v>0.67441860465116277</v>
      </c>
      <c r="U5" s="47">
        <f>B!V11</f>
        <v>7</v>
      </c>
      <c r="V5" s="47">
        <f>B!W11</f>
        <v>1</v>
      </c>
      <c r="W5" s="40"/>
      <c r="X5" s="40"/>
      <c r="Y5" s="218" t="s">
        <v>145</v>
      </c>
      <c r="Z5" s="218" t="s">
        <v>86</v>
      </c>
      <c r="AA5" s="218" t="s">
        <v>54</v>
      </c>
      <c r="AB5" s="218" t="s">
        <v>88</v>
      </c>
      <c r="AC5" s="218" t="s">
        <v>89</v>
      </c>
      <c r="AD5" s="220" t="s">
        <v>171</v>
      </c>
      <c r="AE5" s="221" t="s">
        <v>9</v>
      </c>
      <c r="AF5" s="218" t="s">
        <v>10</v>
      </c>
      <c r="AH5" s="46">
        <v>3</v>
      </c>
      <c r="AI5" s="37" t="str">
        <f>IF(A!B17="","",A!B17)</f>
        <v>Gino GREMAIN</v>
      </c>
      <c r="AJ5" s="34">
        <f>A!O17</f>
        <v>6</v>
      </c>
      <c r="AK5" s="34">
        <f>A!P17</f>
        <v>48</v>
      </c>
      <c r="AL5" s="34">
        <f>A!Q17</f>
        <v>70</v>
      </c>
      <c r="AM5" s="68">
        <f>A!C16*A!C17</f>
        <v>16</v>
      </c>
      <c r="AN5" s="68">
        <f>A!F16*A!F17</f>
        <v>12.521599999999999</v>
      </c>
      <c r="AO5" s="68">
        <f>A!L16*A!L17</f>
        <v>16</v>
      </c>
      <c r="AP5" s="68"/>
      <c r="AQ5" s="60">
        <f>A!S17</f>
        <v>0.72727272727272729</v>
      </c>
      <c r="AR5" s="34">
        <f>A!V17</f>
        <v>3</v>
      </c>
      <c r="AT5" s="57"/>
      <c r="AU5" s="57"/>
      <c r="AV5" s="57"/>
      <c r="AW5" s="57"/>
      <c r="AX5" s="201"/>
      <c r="BB5" s="83"/>
      <c r="BC5" s="57"/>
      <c r="BD5" s="41"/>
    </row>
    <row r="6" spans="1:56" ht="13.5" thickBot="1" x14ac:dyDescent="0.25">
      <c r="A6" s="596"/>
      <c r="B6" s="594"/>
      <c r="C6" s="36" t="s">
        <v>11</v>
      </c>
      <c r="D6" s="259"/>
      <c r="E6" s="62">
        <f>IF(A!O14="",0,IF(A!O11&lt;A!O14,1,IF(A!O11=A!O14,IF(A!T11&lt;A!T14,1,IF(A!T11=A!T14,IF(A!U11&gt;A!U14,1,0),0)),0)))</f>
        <v>0</v>
      </c>
      <c r="F6" s="62">
        <f>IF(A!O17="",0,IF(A!O11&lt;A!O17,1,IF(A!O11=A!O17,IF(A!T11&lt;A!T17,1,IF(A!T11=A!T17,IF(A!U11&gt;A!U17,1,0),0)),0)))</f>
        <v>1</v>
      </c>
      <c r="G6" s="62">
        <f>IF(A!O20="",0,IF(A!O11&lt;A!O20,1,IF(A!O11=A!O20,IF(A!T11&lt;A!T20,1,IF(A!T11=A!T20,IF(A!U11&gt;A!U20,1,0),0)),0)))</f>
        <v>0</v>
      </c>
      <c r="H6" s="260"/>
      <c r="I6" s="40"/>
      <c r="J6" s="59" t="s">
        <v>68</v>
      </c>
      <c r="K6" s="34" t="s">
        <v>40</v>
      </c>
      <c r="L6" s="37">
        <f>IF(D!L20="","",D!L20)</f>
        <v>13</v>
      </c>
      <c r="M6" s="37" t="str">
        <f>IF(D!B20="","",D!B20)</f>
        <v>Julie DECHAMPS</v>
      </c>
      <c r="N6" s="47">
        <f>D!O20</f>
        <v>6</v>
      </c>
      <c r="O6" s="47">
        <f>D!P20</f>
        <v>39</v>
      </c>
      <c r="P6" s="47">
        <f>D!Q20</f>
        <v>90</v>
      </c>
      <c r="Q6" s="61">
        <f>D!R20</f>
        <v>0.43333333333333335</v>
      </c>
      <c r="R6" s="61">
        <f>D!S20</f>
        <v>0.61904761904761907</v>
      </c>
      <c r="S6" s="61">
        <f>D!T20</f>
        <v>1</v>
      </c>
      <c r="T6" s="61">
        <f>D!U20</f>
        <v>0.76470588235294112</v>
      </c>
      <c r="U6" s="47">
        <f>D!V20</f>
        <v>4</v>
      </c>
      <c r="V6" s="47">
        <f>D!W20</f>
        <v>1</v>
      </c>
      <c r="W6" s="40"/>
      <c r="X6" s="40"/>
      <c r="Y6" s="216">
        <v>2</v>
      </c>
      <c r="Z6" s="217" t="str">
        <f>IF(Principal!U15=Principal!U27,Principal!U39,Principal!U15)</f>
        <v>David STAELENS</v>
      </c>
      <c r="AA6" s="34">
        <f>LOOKUP($Z6,$AI$102:$AI$136,AJ$102:AJ$136)</f>
        <v>10</v>
      </c>
      <c r="AB6" s="34">
        <f t="shared" ref="AB6:AF6" si="1">LOOKUP($Z6,$AI$102:$AI$136,AK$102:AK$136)</f>
        <v>84</v>
      </c>
      <c r="AC6" s="34">
        <f t="shared" si="1"/>
        <v>186</v>
      </c>
      <c r="AD6" s="34">
        <f t="shared" si="1"/>
        <v>0.45161290322580644</v>
      </c>
      <c r="AE6" s="34">
        <f t="shared" si="1"/>
        <v>0.8125</v>
      </c>
      <c r="AF6" s="34">
        <f t="shared" si="1"/>
        <v>3</v>
      </c>
      <c r="AH6" s="46">
        <v>4</v>
      </c>
      <c r="AI6" s="37" t="str">
        <f>IF(A!B20="","",A!B20)</f>
        <v>Herve LEBORGNE</v>
      </c>
      <c r="AJ6" s="34">
        <f>A!O20</f>
        <v>0</v>
      </c>
      <c r="AK6" s="34">
        <f>A!P20</f>
        <v>20</v>
      </c>
      <c r="AL6" s="34">
        <f>A!Q20</f>
        <v>84</v>
      </c>
      <c r="AM6" s="68">
        <f>A!C19*A!C20</f>
        <v>7.8259999999999996</v>
      </c>
      <c r="AN6" s="68">
        <f>A!F19*A!F20</f>
        <v>7</v>
      </c>
      <c r="AO6" s="68">
        <f>A!I19*A!I20</f>
        <v>3</v>
      </c>
      <c r="AP6" s="68"/>
      <c r="AQ6" s="60" t="str">
        <f>A!S20</f>
        <v>/</v>
      </c>
      <c r="AR6" s="34">
        <f>A!V20</f>
        <v>3</v>
      </c>
      <c r="AT6" s="57"/>
      <c r="AU6" s="57"/>
      <c r="AV6" s="57"/>
      <c r="AW6" s="57"/>
      <c r="AX6" s="201"/>
      <c r="BB6" s="83"/>
      <c r="BC6" s="57"/>
      <c r="BD6" s="57"/>
    </row>
    <row r="7" spans="1:56" x14ac:dyDescent="0.2">
      <c r="A7" s="596"/>
      <c r="B7" s="592" t="s">
        <v>14</v>
      </c>
      <c r="C7" s="28" t="s">
        <v>9</v>
      </c>
      <c r="D7" s="44">
        <f>IF(OR(A!D14=2,A!D14=1),A!C15,0)</f>
        <v>0</v>
      </c>
      <c r="E7" s="250"/>
      <c r="F7" s="44">
        <f>IF(OR(A!J14=2,A!J14=1),A!I15,0)</f>
        <v>0</v>
      </c>
      <c r="G7" s="44">
        <f>IF(OR(A!M14=2,A!M14=1),A!L15,0)</f>
        <v>0.4</v>
      </c>
      <c r="H7" s="248"/>
      <c r="I7" s="54"/>
      <c r="J7" s="59" t="s">
        <v>69</v>
      </c>
      <c r="K7" s="48" t="s">
        <v>162</v>
      </c>
      <c r="L7" s="37">
        <f>IF(H!L20="","",H!L20)</f>
        <v>13</v>
      </c>
      <c r="M7" s="37" t="str">
        <f>IF(H!B20="","",H!B20)</f>
        <v>Claude DARAKDJIAN</v>
      </c>
      <c r="N7" s="37">
        <f>H!O20</f>
        <v>5</v>
      </c>
      <c r="O7" s="37">
        <f>H!P20</f>
        <v>39</v>
      </c>
      <c r="P7" s="37">
        <f>H!Q20</f>
        <v>67</v>
      </c>
      <c r="Q7" s="68">
        <f>H!R20</f>
        <v>0.58208955223880599</v>
      </c>
      <c r="R7" s="68">
        <f>H!S20</f>
        <v>0.8666666666666667</v>
      </c>
      <c r="S7" s="68">
        <f>H!T20</f>
        <v>1</v>
      </c>
      <c r="T7" s="68">
        <f>H!U20</f>
        <v>0.62222222222222223</v>
      </c>
      <c r="U7" s="85">
        <f>H!V20</f>
        <v>3</v>
      </c>
      <c r="V7" s="37">
        <f>H!W20</f>
        <v>1</v>
      </c>
      <c r="W7" s="42"/>
      <c r="X7" s="42"/>
      <c r="AD7" s="219"/>
      <c r="AE7" s="219"/>
      <c r="AH7" s="46">
        <v>5</v>
      </c>
      <c r="AI7" s="37" t="str">
        <f>IF(B!B11="","",B!B11)</f>
        <v>Fabrice LEJEUNE</v>
      </c>
      <c r="AJ7" s="47">
        <f>B!O11</f>
        <v>6</v>
      </c>
      <c r="AK7" s="47">
        <f>B!P11</f>
        <v>48</v>
      </c>
      <c r="AL7" s="47">
        <f>B!Q11</f>
        <v>68</v>
      </c>
      <c r="AM7" s="68">
        <f>B!F10*B!F11</f>
        <v>16</v>
      </c>
      <c r="AN7" s="68">
        <f>B!I10*B!I11</f>
        <v>16</v>
      </c>
      <c r="AO7" s="68">
        <f>B!L10*B!L11</f>
        <v>12.521599999999999</v>
      </c>
      <c r="AP7" s="68"/>
      <c r="AQ7" s="61">
        <f>B!S11</f>
        <v>1.4545454545454546</v>
      </c>
      <c r="AR7" s="47">
        <f>B!V11</f>
        <v>7</v>
      </c>
      <c r="AT7" s="40"/>
      <c r="AU7" s="40"/>
      <c r="AV7" s="40"/>
      <c r="AW7" s="40"/>
      <c r="AX7" s="199"/>
      <c r="AY7" s="199"/>
      <c r="AZ7" s="199"/>
      <c r="BA7" s="199"/>
      <c r="BB7" s="199"/>
      <c r="BC7" s="202"/>
      <c r="BD7" s="39"/>
    </row>
    <row r="8" spans="1:56" x14ac:dyDescent="0.2">
      <c r="A8" s="596"/>
      <c r="B8" s="593"/>
      <c r="C8" s="29" t="s">
        <v>9</v>
      </c>
      <c r="D8" s="252"/>
      <c r="E8" s="252"/>
      <c r="F8" s="45">
        <f>IF(D7&gt;F7,D7,F7)</f>
        <v>0</v>
      </c>
      <c r="G8" s="45">
        <f>IF(F8&gt;G7,F8,G7)</f>
        <v>0.4</v>
      </c>
      <c r="H8" s="253"/>
      <c r="I8" s="55"/>
      <c r="J8" s="59" t="s">
        <v>70</v>
      </c>
      <c r="K8" s="34" t="s">
        <v>45</v>
      </c>
      <c r="L8" s="37">
        <f>IF(F!C11="","",F!C11)</f>
        <v>19</v>
      </c>
      <c r="M8" s="37" t="str">
        <f>IF(F!B11="","",F!B11)</f>
        <v>Fréderic PAPILLON</v>
      </c>
      <c r="N8" s="37">
        <f>F!O11</f>
        <v>5</v>
      </c>
      <c r="O8" s="37">
        <f>F!P11</f>
        <v>57</v>
      </c>
      <c r="P8" s="37">
        <f>F!Q11</f>
        <v>69</v>
      </c>
      <c r="Q8" s="68">
        <f>F!R11</f>
        <v>0.82608695652173914</v>
      </c>
      <c r="R8" s="68">
        <f>F!S11</f>
        <v>0.95</v>
      </c>
      <c r="S8" s="68">
        <f>F!T11</f>
        <v>1</v>
      </c>
      <c r="T8" s="68">
        <f>F!U11</f>
        <v>0.82051282051282048</v>
      </c>
      <c r="U8" s="85">
        <f>F!V11</f>
        <v>5</v>
      </c>
      <c r="V8" s="37">
        <f>F!W11</f>
        <v>1</v>
      </c>
      <c r="W8" s="39"/>
      <c r="X8" s="39"/>
      <c r="Y8" s="218" t="s">
        <v>145</v>
      </c>
      <c r="Z8" s="218" t="s">
        <v>86</v>
      </c>
      <c r="AA8" s="218" t="s">
        <v>54</v>
      </c>
      <c r="AB8" s="218" t="s">
        <v>88</v>
      </c>
      <c r="AC8" s="218" t="s">
        <v>89</v>
      </c>
      <c r="AD8" s="220" t="s">
        <v>171</v>
      </c>
      <c r="AE8" s="221" t="s">
        <v>9</v>
      </c>
      <c r="AF8" s="218" t="s">
        <v>10</v>
      </c>
      <c r="AH8" s="46">
        <v>6</v>
      </c>
      <c r="AI8" s="37" t="str">
        <f>IF(B!B14="","",B!B14)</f>
        <v>Corentin LEBORGNE</v>
      </c>
      <c r="AJ8" s="47">
        <f>B!O14</f>
        <v>2</v>
      </c>
      <c r="AK8" s="47">
        <f>B!P14</f>
        <v>42</v>
      </c>
      <c r="AL8" s="47">
        <f>B!Q14</f>
        <v>87</v>
      </c>
      <c r="AM8" s="68">
        <f>B!C13*B!C14</f>
        <v>13</v>
      </c>
      <c r="AN8" s="68">
        <f>B!I13*B!I14</f>
        <v>13</v>
      </c>
      <c r="AO8" s="68">
        <f>B!L13*B!L14</f>
        <v>12.521599999999999</v>
      </c>
      <c r="AP8" s="68"/>
      <c r="AQ8" s="61">
        <f>B!S14</f>
        <v>0.76190476190476186</v>
      </c>
      <c r="AR8" s="47">
        <f>B!V14</f>
        <v>4</v>
      </c>
      <c r="AT8" s="40"/>
      <c r="AU8" s="40"/>
      <c r="AV8" s="40"/>
      <c r="AW8" s="40"/>
      <c r="AX8" s="199"/>
      <c r="BB8" s="83"/>
      <c r="BC8" s="40"/>
      <c r="BD8" s="41"/>
    </row>
    <row r="9" spans="1:56" x14ac:dyDescent="0.2">
      <c r="A9" s="596"/>
      <c r="B9" s="593"/>
      <c r="C9" s="29" t="s">
        <v>10</v>
      </c>
      <c r="D9" s="37">
        <f>IF(A!E15&lt;A!K15,A!K15,A!E15)</f>
        <v>3</v>
      </c>
      <c r="E9" s="37">
        <f>IF(D9&lt;A!N15,A!N15,D9)</f>
        <v>3</v>
      </c>
      <c r="F9" s="254"/>
      <c r="G9" s="255"/>
      <c r="H9" s="256"/>
      <c r="I9" s="39"/>
      <c r="J9" s="59" t="s">
        <v>112</v>
      </c>
      <c r="K9" s="34" t="s">
        <v>43</v>
      </c>
      <c r="L9" s="37">
        <f>IF(E!I17="","",E!I17)</f>
        <v>13</v>
      </c>
      <c r="M9" s="37" t="str">
        <f>IF(E!B17="","",E!B17)</f>
        <v>Danny D'HONDT</v>
      </c>
      <c r="N9" s="47">
        <f>E!O17</f>
        <v>4</v>
      </c>
      <c r="O9" s="47">
        <f>E!P17</f>
        <v>36</v>
      </c>
      <c r="P9" s="47">
        <f>E!Q17</f>
        <v>73</v>
      </c>
      <c r="Q9" s="61">
        <f>E!R17</f>
        <v>0.49315068493150682</v>
      </c>
      <c r="R9" s="61">
        <f>E!S17</f>
        <v>0.65</v>
      </c>
      <c r="S9" s="61">
        <f>E!T17</f>
        <v>0.92307692307692313</v>
      </c>
      <c r="T9" s="61">
        <f>E!U17</f>
        <v>0.79166666666666663</v>
      </c>
      <c r="U9" s="47">
        <f>E!V17</f>
        <v>4</v>
      </c>
      <c r="V9" s="47">
        <f>E!W17</f>
        <v>1</v>
      </c>
      <c r="W9" s="39"/>
      <c r="X9" s="39"/>
      <c r="Y9" s="216">
        <v>3</v>
      </c>
      <c r="Z9" s="217" t="str">
        <f>IF(Principal!O9=Principal!U15,Principal!O21,Principal!O9)</f>
        <v>Dominique FERIOL</v>
      </c>
      <c r="AA9" s="34">
        <f t="shared" ref="AA9:AF10" si="2">LOOKUP($Z9,$AI$102:$AI$136,AJ$102:AJ$136)</f>
        <v>8</v>
      </c>
      <c r="AB9" s="34">
        <f t="shared" si="2"/>
        <v>93</v>
      </c>
      <c r="AC9" s="34">
        <f t="shared" si="2"/>
        <v>197</v>
      </c>
      <c r="AD9" s="34">
        <f t="shared" si="2"/>
        <v>0.45663147208121829</v>
      </c>
      <c r="AE9" s="34">
        <f t="shared" si="2"/>
        <v>0.64</v>
      </c>
      <c r="AF9" s="34">
        <f t="shared" si="2"/>
        <v>4</v>
      </c>
      <c r="AH9" s="46">
        <v>7</v>
      </c>
      <c r="AI9" s="37" t="str">
        <f>IF(B!B17="","",B!B17)</f>
        <v>Christophe FORTON</v>
      </c>
      <c r="AJ9" s="47">
        <f>B!O17</f>
        <v>4</v>
      </c>
      <c r="AK9" s="47">
        <f>B!P17</f>
        <v>43</v>
      </c>
      <c r="AL9" s="47">
        <f>B!Q17</f>
        <v>89</v>
      </c>
      <c r="AM9" s="68">
        <f>B!C16*B!C17</f>
        <v>11</v>
      </c>
      <c r="AN9" s="68">
        <f>B!F16*B!F17</f>
        <v>16</v>
      </c>
      <c r="AO9" s="68">
        <f>B!L16*B!L17</f>
        <v>12.521599999999999</v>
      </c>
      <c r="AP9" s="68"/>
      <c r="AQ9" s="61">
        <f>B!S17</f>
        <v>0.61538461538461542</v>
      </c>
      <c r="AR9" s="47">
        <f>B!V17</f>
        <v>4</v>
      </c>
      <c r="AT9" s="57"/>
      <c r="AU9" s="57"/>
      <c r="AV9" s="57"/>
      <c r="AW9" s="57"/>
      <c r="AX9" s="201"/>
      <c r="AY9" s="57"/>
      <c r="AZ9" s="57"/>
      <c r="BA9" s="57"/>
      <c r="BB9" s="83"/>
      <c r="BC9" s="57"/>
      <c r="BD9" s="57"/>
    </row>
    <row r="10" spans="1:56" ht="13.5" thickBot="1" x14ac:dyDescent="0.25">
      <c r="A10" s="596"/>
      <c r="B10" s="594"/>
      <c r="C10" s="30" t="s">
        <v>11</v>
      </c>
      <c r="D10" s="263"/>
      <c r="E10" s="63">
        <f>IF(A!O11="",0,IF(A!O14&lt;A!O11,1,IF(A!O14=A!O11,IF(A!T14&lt;A!T11,1,IF(A!T14=A!T11,IF(A!U14&gt;A!U11,1,0),0)),0)))</f>
        <v>1</v>
      </c>
      <c r="F10" s="63">
        <f>IF(A!O17="",0,IF(A!O14&lt;A!O17,1,IF(A!O14=A!O17,IF(A!T14&lt;A!T17,1,IF(A!T14=A!T17,IF(A!U14&gt;A!U17,1,0),0)),0)))</f>
        <v>1</v>
      </c>
      <c r="G10" s="63">
        <f>IF(A!O20="",0,IF(A!O14&lt;A!O20,1,IF(A!O14=A!O20,IF(A!T14&lt;A!T20,1,IF(A!T14=A!T20,IF(A!U14&gt;A!U20,1,0),0)),0)))</f>
        <v>0</v>
      </c>
      <c r="H10" s="261"/>
      <c r="I10" s="40"/>
      <c r="J10" s="59" t="s">
        <v>166</v>
      </c>
      <c r="K10" s="46" t="s">
        <v>109</v>
      </c>
      <c r="L10" s="37">
        <f>IF(G!F14="","",G!F14)</f>
        <v>16</v>
      </c>
      <c r="M10" s="37" t="str">
        <f>IF(G!B14="","",G!B14)</f>
        <v>Patrick GHYSSELS</v>
      </c>
      <c r="N10" s="37">
        <f>G!O14</f>
        <v>4</v>
      </c>
      <c r="O10" s="37">
        <f>G!P14</f>
        <v>42</v>
      </c>
      <c r="P10" s="37">
        <f>G!Q14</f>
        <v>86</v>
      </c>
      <c r="Q10" s="68">
        <f>G!R14</f>
        <v>0.48837209302325579</v>
      </c>
      <c r="R10" s="68">
        <f>G!S14</f>
        <v>0.72727272727272729</v>
      </c>
      <c r="S10" s="68">
        <f>G!T14</f>
        <v>0.875</v>
      </c>
      <c r="T10" s="68">
        <f>G!U14</f>
        <v>0.8</v>
      </c>
      <c r="U10" s="85">
        <f>G!V14</f>
        <v>3</v>
      </c>
      <c r="V10" s="37">
        <f>G!W14</f>
        <v>1</v>
      </c>
      <c r="W10" s="40"/>
      <c r="X10" s="40"/>
      <c r="Y10" s="216">
        <v>4</v>
      </c>
      <c r="Z10" s="217" t="str">
        <f>IF(Principal!O33=Principal!U39,Principal!O45,Principal!O33)</f>
        <v>Danny D'HONDT</v>
      </c>
      <c r="AA10" s="34">
        <f t="shared" si="2"/>
        <v>8</v>
      </c>
      <c r="AB10" s="34">
        <f t="shared" si="2"/>
        <v>70</v>
      </c>
      <c r="AC10" s="34">
        <f t="shared" si="2"/>
        <v>169</v>
      </c>
      <c r="AD10" s="34">
        <f t="shared" si="2"/>
        <v>0.38075502958579882</v>
      </c>
      <c r="AE10" s="34">
        <f t="shared" si="2"/>
        <v>0.65</v>
      </c>
      <c r="AF10" s="34">
        <f t="shared" si="2"/>
        <v>4</v>
      </c>
      <c r="AH10" s="46">
        <v>8</v>
      </c>
      <c r="AI10" s="37" t="str">
        <f>IF(B!B20="","",B!B20)</f>
        <v>Pascal DE KIMPE</v>
      </c>
      <c r="AJ10" s="47">
        <f>B!O20</f>
        <v>0</v>
      </c>
      <c r="AK10" s="47">
        <f>B!P20</f>
        <v>21</v>
      </c>
      <c r="AL10" s="47">
        <f>B!Q20</f>
        <v>58</v>
      </c>
      <c r="AM10" s="68">
        <f>B!C19*B!C20</f>
        <v>3.9129999999999998</v>
      </c>
      <c r="AN10" s="68">
        <f>B!F19*B!F20</f>
        <v>5.4781999999999993</v>
      </c>
      <c r="AO10" s="68">
        <f>B!I19*B!I20</f>
        <v>7.0434000000000001</v>
      </c>
      <c r="AP10" s="68"/>
      <c r="AQ10" s="61" t="str">
        <f>B!S20</f>
        <v>/</v>
      </c>
      <c r="AR10" s="47">
        <f>B!V20</f>
        <v>3</v>
      </c>
      <c r="AT10" s="40"/>
      <c r="AU10" s="40"/>
      <c r="AV10" s="40"/>
      <c r="AW10" s="40"/>
      <c r="AX10" s="199"/>
      <c r="AY10" s="199"/>
      <c r="AZ10" s="199"/>
      <c r="BA10" s="199"/>
      <c r="BB10" s="199"/>
      <c r="BC10" s="202"/>
      <c r="BD10" s="57"/>
    </row>
    <row r="11" spans="1:56" x14ac:dyDescent="0.2">
      <c r="A11" s="596"/>
      <c r="B11" s="592" t="s">
        <v>15</v>
      </c>
      <c r="C11" s="28" t="s">
        <v>9</v>
      </c>
      <c r="D11" s="44">
        <f>IF(OR(A!D17=2,A!D17=1),A!C18,0)</f>
        <v>0.72727272727272729</v>
      </c>
      <c r="E11" s="44">
        <f>IF(OR(A!G17=2,A!G17=1),A!F18,0)</f>
        <v>0.69565217391304346</v>
      </c>
      <c r="F11" s="250"/>
      <c r="G11" s="44">
        <f>IF(OR(A!M17=2,A!M17=1),A!L18,0)</f>
        <v>0.64</v>
      </c>
      <c r="H11" s="248"/>
      <c r="I11" s="54"/>
      <c r="J11" s="59" t="s">
        <v>60</v>
      </c>
      <c r="K11" s="34" t="s">
        <v>38</v>
      </c>
      <c r="L11" s="37">
        <f>IF(D!F14="","",D!F14)</f>
        <v>16</v>
      </c>
      <c r="M11" s="37" t="str">
        <f>IF(D!B14="","",D!B14)</f>
        <v>Dominique FERIOL</v>
      </c>
      <c r="N11" s="47">
        <f>D!O14</f>
        <v>4</v>
      </c>
      <c r="O11" s="47">
        <f>D!P14</f>
        <v>46</v>
      </c>
      <c r="P11" s="47">
        <f>D!Q14</f>
        <v>76</v>
      </c>
      <c r="Q11" s="61">
        <f>D!R14</f>
        <v>0.60526315789473684</v>
      </c>
      <c r="R11" s="61">
        <f>D!S14</f>
        <v>0.64</v>
      </c>
      <c r="S11" s="61">
        <f>D!T14</f>
        <v>0.95833333333333337</v>
      </c>
      <c r="T11" s="61">
        <f>D!U14</f>
        <v>0.77083333333333337</v>
      </c>
      <c r="U11" s="47">
        <f>D!V14</f>
        <v>4</v>
      </c>
      <c r="V11" s="47">
        <f>D!W14</f>
        <v>2</v>
      </c>
      <c r="W11" s="40"/>
      <c r="X11" s="40"/>
      <c r="AD11" s="219"/>
      <c r="AE11" s="219"/>
      <c r="AH11" s="46">
        <v>9</v>
      </c>
      <c r="AI11" s="37" t="str">
        <f>IF('C'!B11="","",'C'!B11)</f>
        <v>Pascal CORNIL</v>
      </c>
      <c r="AJ11" s="47">
        <f>'C'!O11</f>
        <v>2</v>
      </c>
      <c r="AK11" s="47">
        <f>'C'!P11</f>
        <v>46</v>
      </c>
      <c r="AL11" s="47">
        <f>'C'!Q11</f>
        <v>89</v>
      </c>
      <c r="AM11" s="68">
        <f>'C'!F10*'C'!F11</f>
        <v>14.869399999999999</v>
      </c>
      <c r="AN11" s="68">
        <f>'C'!I10*'C'!I11</f>
        <v>9</v>
      </c>
      <c r="AO11" s="68">
        <f>'C'!L10*'C'!L11</f>
        <v>18</v>
      </c>
      <c r="AP11" s="68"/>
      <c r="AQ11" s="61">
        <f>'C'!S11</f>
        <v>0.95</v>
      </c>
      <c r="AR11" s="47">
        <f>'C'!V11</f>
        <v>4</v>
      </c>
      <c r="AT11" s="40"/>
      <c r="AU11" s="40"/>
      <c r="AV11" s="40"/>
      <c r="AW11" s="40"/>
      <c r="AX11" s="199"/>
      <c r="BB11" s="83"/>
      <c r="BC11" s="40"/>
      <c r="BD11" s="57"/>
    </row>
    <row r="12" spans="1:56" x14ac:dyDescent="0.2">
      <c r="A12" s="596"/>
      <c r="B12" s="593"/>
      <c r="C12" s="29" t="s">
        <v>9</v>
      </c>
      <c r="D12" s="252"/>
      <c r="E12" s="252"/>
      <c r="F12" s="45">
        <f>IF(D11&gt;E11,D11,E11)</f>
        <v>0.72727272727272729</v>
      </c>
      <c r="G12" s="45">
        <f>IF(F12&gt;G11,F12,G11)</f>
        <v>0.72727272727272729</v>
      </c>
      <c r="H12" s="253"/>
      <c r="I12" s="55"/>
      <c r="J12" s="59" t="s">
        <v>61</v>
      </c>
      <c r="K12" s="46" t="s">
        <v>31</v>
      </c>
      <c r="L12" s="37">
        <f>IF(B!I17="","",B!I17)</f>
        <v>16</v>
      </c>
      <c r="M12" s="37" t="str">
        <f>IF(B!B17="","",B!B17)</f>
        <v>Christophe FORTON</v>
      </c>
      <c r="N12" s="47">
        <f>B!O17</f>
        <v>4</v>
      </c>
      <c r="O12" s="47">
        <f>B!P17</f>
        <v>43</v>
      </c>
      <c r="P12" s="47">
        <f>B!Q17</f>
        <v>89</v>
      </c>
      <c r="Q12" s="61">
        <f>B!R17</f>
        <v>0.48314606741573035</v>
      </c>
      <c r="R12" s="61">
        <f>B!S17</f>
        <v>0.61538461538461542</v>
      </c>
      <c r="S12" s="61">
        <f>B!T17</f>
        <v>0.89583333333333337</v>
      </c>
      <c r="T12" s="61">
        <f>B!U17</f>
        <v>0.88372093023255816</v>
      </c>
      <c r="U12" s="47">
        <f>B!V17</f>
        <v>4</v>
      </c>
      <c r="V12" s="47">
        <f>B!W17</f>
        <v>2</v>
      </c>
      <c r="W12" s="43"/>
      <c r="X12" s="43"/>
      <c r="Y12" s="218" t="s">
        <v>145</v>
      </c>
      <c r="Z12" s="218" t="s">
        <v>86</v>
      </c>
      <c r="AA12" s="218" t="s">
        <v>54</v>
      </c>
      <c r="AB12" s="218" t="s">
        <v>88</v>
      </c>
      <c r="AC12" s="218" t="s">
        <v>89</v>
      </c>
      <c r="AD12" s="220" t="s">
        <v>171</v>
      </c>
      <c r="AE12" s="221" t="s">
        <v>9</v>
      </c>
      <c r="AF12" s="218" t="s">
        <v>10</v>
      </c>
      <c r="AH12" s="46">
        <v>10</v>
      </c>
      <c r="AI12" s="37" t="str">
        <f>IF('C'!B14="","",'C'!B14)</f>
        <v>Patrick VAUDAY</v>
      </c>
      <c r="AJ12" s="47">
        <f>'C'!O14</f>
        <v>2</v>
      </c>
      <c r="AK12" s="47">
        <f>'C'!P14</f>
        <v>22</v>
      </c>
      <c r="AL12" s="47">
        <f>'C'!Q14</f>
        <v>50</v>
      </c>
      <c r="AM12" s="68">
        <f>'C'!C13*'C'!C14</f>
        <v>3.1303999999999998</v>
      </c>
      <c r="AN12" s="68">
        <f>'C'!I13*'C'!I14</f>
        <v>3.9129999999999998</v>
      </c>
      <c r="AO12" s="68">
        <f>'C'!L13*'C'!L14</f>
        <v>10.1738</v>
      </c>
      <c r="AP12" s="68"/>
      <c r="AQ12" s="61">
        <f>'C'!S14</f>
        <v>0.61904761904761907</v>
      </c>
      <c r="AR12" s="47">
        <f>'C'!V14</f>
        <v>3</v>
      </c>
      <c r="AT12" s="57"/>
      <c r="AU12" s="57"/>
      <c r="AV12" s="57"/>
      <c r="AW12" s="57"/>
      <c r="AX12" s="201"/>
      <c r="BB12" s="83"/>
      <c r="BC12" s="57"/>
      <c r="BD12" s="57"/>
    </row>
    <row r="13" spans="1:56" x14ac:dyDescent="0.2">
      <c r="A13" s="596"/>
      <c r="B13" s="593"/>
      <c r="C13" s="29" t="s">
        <v>10</v>
      </c>
      <c r="D13" s="37">
        <f>IF(A!E18&lt;A!H18,A!H18,A!E18)</f>
        <v>5</v>
      </c>
      <c r="E13" s="37">
        <f>IF(D13&lt;A!N18,A!N18,D13)</f>
        <v>5</v>
      </c>
      <c r="F13" s="254"/>
      <c r="G13" s="255"/>
      <c r="H13" s="256"/>
      <c r="I13" s="39"/>
      <c r="J13" s="59" t="s">
        <v>62</v>
      </c>
      <c r="K13" s="46" t="s">
        <v>41</v>
      </c>
      <c r="L13" s="37">
        <f>IF(E!C11="","",E!C11)</f>
        <v>19</v>
      </c>
      <c r="M13" s="37" t="str">
        <f>IF(E!B11="","",E!B11)</f>
        <v>Christophe LALLEMAND</v>
      </c>
      <c r="N13" s="47">
        <f>E!O11</f>
        <v>4</v>
      </c>
      <c r="O13" s="47">
        <f>E!P11</f>
        <v>49</v>
      </c>
      <c r="P13" s="47">
        <f>E!Q11</f>
        <v>68</v>
      </c>
      <c r="Q13" s="61">
        <f>E!R11</f>
        <v>0.72058823529411764</v>
      </c>
      <c r="R13" s="61">
        <f>E!S11</f>
        <v>0.90476190476190477</v>
      </c>
      <c r="S13" s="61">
        <f>E!T11</f>
        <v>0.85964912280701755</v>
      </c>
      <c r="T13" s="61">
        <f>E!U11</f>
        <v>0.88095238095238093</v>
      </c>
      <c r="U13" s="47">
        <f>E!V11</f>
        <v>5</v>
      </c>
      <c r="V13" s="47">
        <f>E!W11</f>
        <v>2</v>
      </c>
      <c r="W13" s="39"/>
      <c r="X13" s="39"/>
      <c r="Y13" s="216">
        <v>5</v>
      </c>
      <c r="Z13" s="217" t="str">
        <f>IF(Principal!I6=Principal!O9,Principal!I12,Principal!I6)</f>
        <v>Thibault MASSON</v>
      </c>
      <c r="AA13" s="34">
        <f t="shared" ref="AA13:AF16" si="3">LOOKUP($Z13,$AI$102:$AI$136,AJ$102:AJ$136)</f>
        <v>8</v>
      </c>
      <c r="AB13" s="34">
        <f t="shared" si="3"/>
        <v>51</v>
      </c>
      <c r="AC13" s="34">
        <f t="shared" si="3"/>
        <v>102.0001</v>
      </c>
      <c r="AD13" s="34">
        <f t="shared" si="3"/>
        <v>0.47229169383167269</v>
      </c>
      <c r="AE13" s="34">
        <f t="shared" si="3"/>
        <v>1.4444444444444444</v>
      </c>
      <c r="AF13" s="34">
        <f t="shared" si="3"/>
        <v>4</v>
      </c>
      <c r="AH13" s="46">
        <v>11</v>
      </c>
      <c r="AI13" s="37" t="str">
        <f>IF('C'!B17="","",'C'!B17)</f>
        <v>Thibault MASSON</v>
      </c>
      <c r="AJ13" s="47">
        <f>'C'!O17</f>
        <v>6</v>
      </c>
      <c r="AK13" s="47">
        <f>'C'!P17</f>
        <v>39</v>
      </c>
      <c r="AL13" s="47">
        <f>'C'!Q17</f>
        <v>52</v>
      </c>
      <c r="AM13" s="68">
        <f>'C'!C16*'C'!C17</f>
        <v>13</v>
      </c>
      <c r="AN13" s="68">
        <f>'C'!F16*'C'!F17</f>
        <v>10.1738</v>
      </c>
      <c r="AO13" s="68">
        <f>'C'!L16*'C'!L17</f>
        <v>13</v>
      </c>
      <c r="AP13" s="68"/>
      <c r="AQ13" s="61">
        <f>'C'!S17</f>
        <v>1.4444444444444444</v>
      </c>
      <c r="AR13" s="47">
        <f>'C'!V17</f>
        <v>4</v>
      </c>
      <c r="AT13" s="57"/>
      <c r="AU13" s="57"/>
      <c r="AV13" s="57"/>
      <c r="AW13" s="57"/>
      <c r="AX13" s="201"/>
      <c r="BB13" s="83"/>
      <c r="BC13" s="57"/>
      <c r="BD13" s="57"/>
    </row>
    <row r="14" spans="1:56" ht="13.5" thickBot="1" x14ac:dyDescent="0.25">
      <c r="A14" s="596"/>
      <c r="B14" s="594"/>
      <c r="C14" s="30" t="s">
        <v>11</v>
      </c>
      <c r="D14" s="263"/>
      <c r="E14" s="63">
        <f>IF(A!O11="",0,IF(A!O17&lt;A!O11,1,IF(A!O17=A!O11,IF(A!T17&lt;A!T11,1,IF(A!T17=A!T11,IF(A!U17&gt;A!U11,1,0),0)),0)))</f>
        <v>0</v>
      </c>
      <c r="F14" s="63">
        <f>IF(A!O14="",0,IF(A!O17&lt;A!O14,1,IF(A!O17=A!O14,IF(A!T17&lt;A!T14,1,IF(A!T17=A!T14,IF(A!U17&gt;A!U14,1,0),0)),0)))</f>
        <v>0</v>
      </c>
      <c r="G14" s="63">
        <f>IF(A!O20="",0,IF(A!O17&lt;A!O20,1,IF(A!O17=A!O20,IF(A!T17&lt;A!T20,1,IF(A!T17=A!T20,IF(A!U17&gt;A!U20,1,0),0)),0)))</f>
        <v>0</v>
      </c>
      <c r="H14" s="261"/>
      <c r="I14" s="40"/>
      <c r="J14" s="59" t="s">
        <v>63</v>
      </c>
      <c r="K14" s="34" t="s">
        <v>48</v>
      </c>
      <c r="L14" s="37">
        <f>IF(F!F14="","",F!F14)</f>
        <v>13</v>
      </c>
      <c r="M14" s="37" t="str">
        <f>IF(F!B14="","",F!B14)</f>
        <v>David STAELENS</v>
      </c>
      <c r="N14" s="37">
        <f>F!O14</f>
        <v>4</v>
      </c>
      <c r="O14" s="37">
        <f>F!P14</f>
        <v>33</v>
      </c>
      <c r="P14" s="37">
        <f>F!Q14</f>
        <v>81</v>
      </c>
      <c r="Q14" s="68">
        <f>F!R14</f>
        <v>0.40740740740740738</v>
      </c>
      <c r="R14" s="68">
        <f>F!S14</f>
        <v>0.61904761904761907</v>
      </c>
      <c r="S14" s="68">
        <f>F!T14</f>
        <v>0.84615384615384615</v>
      </c>
      <c r="T14" s="68">
        <f>F!U14</f>
        <v>0.62222222222222223</v>
      </c>
      <c r="U14" s="85">
        <f>F!V14</f>
        <v>3</v>
      </c>
      <c r="V14" s="37">
        <f>F!W14</f>
        <v>2</v>
      </c>
      <c r="W14" s="39"/>
      <c r="X14" s="39"/>
      <c r="Y14" s="216">
        <v>6</v>
      </c>
      <c r="Z14" s="217" t="str">
        <f>IF(Principal!I18=Principal!O21,Principal!I24,Principal!I18)</f>
        <v>Patrick KESTELOOT</v>
      </c>
      <c r="AA14" s="34">
        <f t="shared" si="3"/>
        <v>6</v>
      </c>
      <c r="AB14" s="34">
        <f t="shared" si="3"/>
        <v>105</v>
      </c>
      <c r="AC14" s="34">
        <f t="shared" si="3"/>
        <v>156</v>
      </c>
      <c r="AD14" s="34">
        <f t="shared" si="3"/>
        <v>0.63823717948717951</v>
      </c>
      <c r="AE14" s="34">
        <f t="shared" si="3"/>
        <v>1.3157894736842106</v>
      </c>
      <c r="AF14" s="34">
        <f t="shared" si="3"/>
        <v>5</v>
      </c>
      <c r="AH14" s="46">
        <v>12</v>
      </c>
      <c r="AI14" s="37" t="str">
        <f>IF('C'!B20="","",'C'!B20)</f>
        <v>Loic TETU</v>
      </c>
      <c r="AJ14" s="47">
        <f>'C'!O20</f>
        <v>2</v>
      </c>
      <c r="AK14" s="47">
        <f>'C'!P20</f>
        <v>18</v>
      </c>
      <c r="AL14" s="47">
        <f>'C'!Q20</f>
        <v>81</v>
      </c>
      <c r="AM14" s="68">
        <f>'C'!C19*'C'!C20</f>
        <v>11</v>
      </c>
      <c r="AN14" s="68">
        <f>'C'!F19*'C'!F20</f>
        <v>3.1303999999999998</v>
      </c>
      <c r="AO14" s="68">
        <f>'C'!I19*'C'!I20</f>
        <v>3</v>
      </c>
      <c r="AP14" s="68"/>
      <c r="AQ14" s="61">
        <f>'C'!S20</f>
        <v>0.2558139534883721</v>
      </c>
      <c r="AR14" s="47">
        <f>'C'!V20</f>
        <v>2</v>
      </c>
      <c r="AT14" s="57"/>
      <c r="AU14" s="57"/>
      <c r="AV14" s="57"/>
      <c r="AW14" s="57"/>
      <c r="AX14" s="201"/>
      <c r="BB14" s="83"/>
      <c r="BC14" s="57"/>
      <c r="BD14" s="39"/>
    </row>
    <row r="15" spans="1:56" x14ac:dyDescent="0.2">
      <c r="A15" s="596"/>
      <c r="B15" s="592" t="s">
        <v>16</v>
      </c>
      <c r="C15" s="28" t="s">
        <v>9</v>
      </c>
      <c r="D15" s="44">
        <f>IF(OR(A!D20=2,A!D20=1),A!C21,0)</f>
        <v>0</v>
      </c>
      <c r="E15" s="44">
        <f>IF(OR(A!G20=2,A!G20=1),A!F21,0)</f>
        <v>0</v>
      </c>
      <c r="F15" s="44">
        <f>IF(OR(A!J20=2,A!J20=1),A!I21,0)</f>
        <v>0</v>
      </c>
      <c r="G15" s="250"/>
      <c r="H15" s="248"/>
      <c r="I15" s="54"/>
      <c r="J15" s="59" t="s">
        <v>64</v>
      </c>
      <c r="K15" s="46" t="s">
        <v>25</v>
      </c>
      <c r="L15" s="37">
        <f>IF(A!C11="","",A!C11)</f>
        <v>25</v>
      </c>
      <c r="M15" s="37" t="str">
        <f>IF(A!B11="","",A!B11)</f>
        <v>Patrick KESTELOOT</v>
      </c>
      <c r="N15" s="47">
        <f>A!O11</f>
        <v>4</v>
      </c>
      <c r="O15" s="34">
        <f>A!P11</f>
        <v>63</v>
      </c>
      <c r="P15" s="34">
        <f>A!Q11</f>
        <v>83</v>
      </c>
      <c r="Q15" s="60">
        <f>A!R11</f>
        <v>0.75903614457831325</v>
      </c>
      <c r="R15" s="60">
        <f>A!S11</f>
        <v>1.3157894736842106</v>
      </c>
      <c r="S15" s="60">
        <f>A!T11</f>
        <v>0.84</v>
      </c>
      <c r="T15" s="60">
        <f>A!U11</f>
        <v>0.93023255813953487</v>
      </c>
      <c r="U15" s="34">
        <f>A!V11</f>
        <v>5</v>
      </c>
      <c r="V15" s="34">
        <f>A!W11</f>
        <v>2</v>
      </c>
      <c r="W15" s="40"/>
      <c r="X15" s="40"/>
      <c r="Y15" s="216">
        <v>7</v>
      </c>
      <c r="Z15" s="217" t="str">
        <f>IF(Principal!I42=Principal!O45,Principal!I48,Principal!I42)</f>
        <v>Christian BLEU</v>
      </c>
      <c r="AA15" s="34">
        <f t="shared" si="3"/>
        <v>6</v>
      </c>
      <c r="AB15" s="34">
        <f t="shared" si="3"/>
        <v>67</v>
      </c>
      <c r="AC15" s="34">
        <f t="shared" si="3"/>
        <v>113</v>
      </c>
      <c r="AD15" s="34">
        <f t="shared" si="3"/>
        <v>0.55059469026548669</v>
      </c>
      <c r="AE15" s="34">
        <f t="shared" si="3"/>
        <v>0.94117647058823528</v>
      </c>
      <c r="AF15" s="34">
        <f t="shared" si="3"/>
        <v>3</v>
      </c>
      <c r="AH15" s="46">
        <v>13</v>
      </c>
      <c r="AI15" s="37" t="str">
        <f>IF(D!B11="","",D!B11)</f>
        <v>Rudi VAN LAETHEM</v>
      </c>
      <c r="AJ15" s="47">
        <f>D!O11</f>
        <v>0</v>
      </c>
      <c r="AK15" s="47">
        <f>D!P11</f>
        <v>51</v>
      </c>
      <c r="AL15" s="47">
        <f>D!Q11</f>
        <v>90</v>
      </c>
      <c r="AM15" s="68">
        <f>D!F10*D!F11</f>
        <v>14</v>
      </c>
      <c r="AN15" s="68">
        <f>D!I10*D!I11</f>
        <v>14.0868</v>
      </c>
      <c r="AO15" s="68">
        <f>D!L10*D!L11</f>
        <v>19</v>
      </c>
      <c r="AP15" s="68"/>
      <c r="AQ15" s="61" t="str">
        <f>D!S11</f>
        <v>/</v>
      </c>
      <c r="AR15" s="47">
        <f>D!V11</f>
        <v>4</v>
      </c>
      <c r="AT15" s="40"/>
      <c r="AU15" s="41"/>
      <c r="AV15" s="41"/>
      <c r="AW15" s="41"/>
      <c r="AX15" s="199"/>
      <c r="AY15" s="199"/>
      <c r="AZ15" s="199"/>
      <c r="BA15" s="199"/>
      <c r="BB15" s="200"/>
      <c r="BC15" s="41"/>
      <c r="BD15" s="57"/>
    </row>
    <row r="16" spans="1:56" x14ac:dyDescent="0.2">
      <c r="A16" s="596"/>
      <c r="B16" s="593"/>
      <c r="C16" s="29" t="s">
        <v>9</v>
      </c>
      <c r="D16" s="252"/>
      <c r="E16" s="252"/>
      <c r="F16" s="45">
        <f>IF(D15&gt;E15,D15,E15)</f>
        <v>0</v>
      </c>
      <c r="G16" s="45">
        <f>IF(F16&gt;F15,F16,F15)</f>
        <v>0</v>
      </c>
      <c r="H16" s="253"/>
      <c r="I16" s="55"/>
      <c r="J16" s="59" t="s">
        <v>71</v>
      </c>
      <c r="K16" s="48" t="s">
        <v>110</v>
      </c>
      <c r="L16" s="37">
        <f>IF(G!I17="","",G!I17)</f>
        <v>13</v>
      </c>
      <c r="M16" s="37" t="str">
        <f>IF(G!B17="","",G!B17)</f>
        <v>Michel MERLE</v>
      </c>
      <c r="N16" s="37">
        <f>G!O17</f>
        <v>4</v>
      </c>
      <c r="O16" s="37">
        <f>G!P17</f>
        <v>32</v>
      </c>
      <c r="P16" s="37">
        <f>G!Q17</f>
        <v>90</v>
      </c>
      <c r="Q16" s="68">
        <f>G!R17</f>
        <v>0.35555555555555557</v>
      </c>
      <c r="R16" s="68">
        <f>G!S17</f>
        <v>0.56521739130434778</v>
      </c>
      <c r="S16" s="68">
        <f>G!T17</f>
        <v>0.82051282051282048</v>
      </c>
      <c r="T16" s="68">
        <f>G!U17</f>
        <v>0.8125</v>
      </c>
      <c r="U16" s="85">
        <f>G!V17</f>
        <v>3</v>
      </c>
      <c r="V16" s="37">
        <f>G!W17</f>
        <v>2</v>
      </c>
      <c r="W16" s="40"/>
      <c r="X16" s="40"/>
      <c r="Y16" s="216">
        <v>8</v>
      </c>
      <c r="Z16" s="217" t="str">
        <f>IF(Principal!I30=Principal!O33,Principal!I36,Principal!I30)</f>
        <v>Michel MERLE</v>
      </c>
      <c r="AA16" s="34">
        <f t="shared" si="3"/>
        <v>6</v>
      </c>
      <c r="AB16" s="34">
        <f t="shared" si="3"/>
        <v>43</v>
      </c>
      <c r="AC16" s="34">
        <f t="shared" si="3"/>
        <v>128.001</v>
      </c>
      <c r="AD16" s="34">
        <f t="shared" si="3"/>
        <v>0.31385536050499602</v>
      </c>
      <c r="AE16" s="34">
        <f t="shared" si="3"/>
        <v>0.56521739130434778</v>
      </c>
      <c r="AF16" s="34">
        <f t="shared" si="3"/>
        <v>3</v>
      </c>
      <c r="AH16" s="46">
        <v>14</v>
      </c>
      <c r="AI16" s="37" t="str">
        <f>IF(D!B14="","",D!B14)</f>
        <v>Dominique FERIOL</v>
      </c>
      <c r="AJ16" s="47">
        <f>D!O14</f>
        <v>4</v>
      </c>
      <c r="AK16" s="47">
        <f>D!P14</f>
        <v>46</v>
      </c>
      <c r="AL16" s="47">
        <f>D!Q14</f>
        <v>76</v>
      </c>
      <c r="AM16" s="68">
        <f>D!C13*D!C14</f>
        <v>16</v>
      </c>
      <c r="AN16" s="68">
        <f>D!I13*D!I14</f>
        <v>16</v>
      </c>
      <c r="AO16" s="68">
        <f>D!L13*D!L14</f>
        <v>10.956399999999999</v>
      </c>
      <c r="AP16" s="68"/>
      <c r="AQ16" s="61">
        <f>D!S14</f>
        <v>0.64</v>
      </c>
      <c r="AR16" s="47">
        <f>D!V14</f>
        <v>4</v>
      </c>
      <c r="AT16" s="40"/>
      <c r="AU16" s="40"/>
      <c r="AV16" s="40"/>
      <c r="AW16" s="40"/>
      <c r="AX16" s="199"/>
      <c r="BB16" s="83"/>
      <c r="BC16" s="40"/>
      <c r="BD16" s="57"/>
    </row>
    <row r="17" spans="1:56" x14ac:dyDescent="0.2">
      <c r="A17" s="596"/>
      <c r="B17" s="593"/>
      <c r="C17" s="29" t="s">
        <v>10</v>
      </c>
      <c r="D17" s="37">
        <f>IF(A!E21&lt;A!H21,A!H21,A!E21)</f>
        <v>3</v>
      </c>
      <c r="E17" s="37">
        <f>IF(D17&lt;A!K21,A!K21,D17)</f>
        <v>3</v>
      </c>
      <c r="F17" s="254"/>
      <c r="G17" s="255"/>
      <c r="H17" s="256"/>
      <c r="I17" s="39"/>
      <c r="J17" s="59" t="s">
        <v>113</v>
      </c>
      <c r="K17" s="46" t="s">
        <v>160</v>
      </c>
      <c r="L17" s="37">
        <f>IF(H!F14="","",H!F14)</f>
        <v>16</v>
      </c>
      <c r="M17" s="37" t="str">
        <f>IF(H!B14="","",H!B14)</f>
        <v>Christian BLEU</v>
      </c>
      <c r="N17" s="37">
        <f>H!O14</f>
        <v>4</v>
      </c>
      <c r="O17" s="37">
        <f>H!P14</f>
        <v>38</v>
      </c>
      <c r="P17" s="37">
        <f>H!Q14</f>
        <v>63</v>
      </c>
      <c r="Q17" s="68">
        <f>H!R14</f>
        <v>0.60317460317460314</v>
      </c>
      <c r="R17" s="68">
        <f>H!S14</f>
        <v>0.76190476190476186</v>
      </c>
      <c r="S17" s="68">
        <f>H!T14</f>
        <v>0.79166666666666663</v>
      </c>
      <c r="T17" s="68">
        <f>H!U14</f>
        <v>0.7857142857142857</v>
      </c>
      <c r="U17" s="85">
        <f>H!V14</f>
        <v>3</v>
      </c>
      <c r="V17" s="37">
        <f>H!W14</f>
        <v>2</v>
      </c>
      <c r="W17" s="42"/>
      <c r="X17" s="42"/>
      <c r="AD17" s="219"/>
      <c r="AE17" s="219"/>
      <c r="AH17" s="46">
        <v>15</v>
      </c>
      <c r="AI17" s="37" t="str">
        <f>IF(D!B17="","",D!B17)</f>
        <v>Claude THOUVENIN</v>
      </c>
      <c r="AJ17" s="47">
        <f>D!O17</f>
        <v>2</v>
      </c>
      <c r="AK17" s="47">
        <f>D!P17</f>
        <v>29</v>
      </c>
      <c r="AL17" s="47">
        <f>D!Q17</f>
        <v>86</v>
      </c>
      <c r="AM17" s="68">
        <f>D!C16*D!C17</f>
        <v>10.1738</v>
      </c>
      <c r="AN17" s="68">
        <f>D!F16*D!F17</f>
        <v>10</v>
      </c>
      <c r="AO17" s="68">
        <f>D!L16*D!L17</f>
        <v>4.6955999999999998</v>
      </c>
      <c r="AP17" s="68"/>
      <c r="AQ17" s="61">
        <f>D!S17</f>
        <v>0.5</v>
      </c>
      <c r="AR17" s="47">
        <f>D!V17</f>
        <v>3</v>
      </c>
      <c r="AT17" s="40"/>
      <c r="AU17" s="41"/>
      <c r="AV17" s="41"/>
      <c r="AW17" s="41"/>
      <c r="AX17" s="199"/>
      <c r="AY17" s="199"/>
      <c r="AZ17" s="199"/>
      <c r="BA17" s="199"/>
      <c r="BB17" s="200"/>
      <c r="BC17" s="41"/>
      <c r="BD17" s="57"/>
    </row>
    <row r="18" spans="1:56" ht="13.5" thickBot="1" x14ac:dyDescent="0.25">
      <c r="A18" s="597"/>
      <c r="B18" s="594"/>
      <c r="C18" s="30" t="s">
        <v>11</v>
      </c>
      <c r="D18" s="263"/>
      <c r="E18" s="63">
        <f>IF(A!O11="",0,IF(A!O20&lt;A!O11,1,IF(A!O20=A!O11,IF(A!T20&lt;A!T11,1,IF(A!T20=A!T11,IF(A!U20&gt;A!U11,1,0),0)),0)))</f>
        <v>1</v>
      </c>
      <c r="F18" s="63">
        <f>IF(A!O14="",0,IF(A!O20&lt;A!O14,1,IF(A!O20=A!O14,IF(A!T20&lt;A!T14,1,IF(A!T20=A!T14,IF(A!U20&gt;A!U14,1,0),0)),0)))</f>
        <v>1</v>
      </c>
      <c r="G18" s="63">
        <f>IF(A!O17="",0,IF(A!O20&lt;A!O17,1,IF(A!O20=A!O17,IF(A!T20&lt;A!T17,1,IF(A!T20=A!T17,IF(A!U20&gt;A!U17,1,0),0)),0)))</f>
        <v>1</v>
      </c>
      <c r="H18" s="262"/>
      <c r="I18" s="40"/>
      <c r="J18" s="59" t="s">
        <v>167</v>
      </c>
      <c r="K18" s="46" t="s">
        <v>33</v>
      </c>
      <c r="L18" s="37">
        <f>IF('C'!C11="","",'C'!C11)</f>
        <v>19</v>
      </c>
      <c r="M18" s="37" t="str">
        <f>IF('C'!B11="","",'C'!B11)</f>
        <v>Pascal CORNIL</v>
      </c>
      <c r="N18" s="47">
        <f>'C'!O11</f>
        <v>2</v>
      </c>
      <c r="O18" s="47">
        <f>'C'!P11</f>
        <v>46</v>
      </c>
      <c r="P18" s="47">
        <f>'C'!Q11</f>
        <v>89</v>
      </c>
      <c r="Q18" s="61">
        <f>'C'!R11</f>
        <v>0.5168539325842697</v>
      </c>
      <c r="R18" s="61">
        <f>'C'!S11</f>
        <v>0.95</v>
      </c>
      <c r="S18" s="61">
        <f>'C'!T11</f>
        <v>0.80701754385964908</v>
      </c>
      <c r="T18" s="61">
        <f>'C'!U11</f>
        <v>0.7567567567567568</v>
      </c>
      <c r="U18" s="47">
        <f>'C'!V11</f>
        <v>4</v>
      </c>
      <c r="V18" s="47">
        <f>'C'!W11</f>
        <v>2</v>
      </c>
      <c r="W18" s="39"/>
      <c r="X18" s="39"/>
      <c r="Y18" s="218" t="s">
        <v>145</v>
      </c>
      <c r="Z18" s="218" t="s">
        <v>86</v>
      </c>
      <c r="AA18" s="218" t="s">
        <v>54</v>
      </c>
      <c r="AB18" s="218" t="s">
        <v>88</v>
      </c>
      <c r="AC18" s="218" t="s">
        <v>89</v>
      </c>
      <c r="AD18" s="220" t="s">
        <v>171</v>
      </c>
      <c r="AE18" s="221" t="s">
        <v>9</v>
      </c>
      <c r="AF18" s="218" t="s">
        <v>10</v>
      </c>
      <c r="AH18" s="46">
        <v>16</v>
      </c>
      <c r="AI18" s="37" t="str">
        <f>IF(D!B20="","",D!B20)</f>
        <v>Julie DECHAMPS</v>
      </c>
      <c r="AJ18" s="47">
        <f>D!O20</f>
        <v>6</v>
      </c>
      <c r="AK18" s="47">
        <f>D!P20</f>
        <v>39</v>
      </c>
      <c r="AL18" s="47">
        <f>D!Q20</f>
        <v>90</v>
      </c>
      <c r="AM18" s="68">
        <f>D!C19*D!C20</f>
        <v>13</v>
      </c>
      <c r="AN18" s="68">
        <f>D!F19*D!F20</f>
        <v>10.1738</v>
      </c>
      <c r="AO18" s="68">
        <f>D!I19*D!I20</f>
        <v>10.1738</v>
      </c>
      <c r="AP18" s="68"/>
      <c r="AQ18" s="61">
        <f>D!S20</f>
        <v>0.61904761904761907</v>
      </c>
      <c r="AR18" s="47">
        <f>D!V20</f>
        <v>4</v>
      </c>
      <c r="AT18" s="40"/>
      <c r="AU18" s="40"/>
      <c r="AV18" s="40"/>
      <c r="AW18" s="40"/>
      <c r="AX18" s="199"/>
      <c r="BB18" s="83"/>
      <c r="BC18" s="40"/>
      <c r="BD18" s="57"/>
    </row>
    <row r="19" spans="1:56" x14ac:dyDescent="0.2">
      <c r="A19" s="257"/>
      <c r="B19" s="257"/>
      <c r="C19" s="57"/>
      <c r="D19" s="54"/>
      <c r="E19" s="54"/>
      <c r="F19" s="54"/>
      <c r="G19" s="54"/>
      <c r="H19" s="54"/>
      <c r="I19" s="54"/>
      <c r="J19" s="59" t="s">
        <v>72</v>
      </c>
      <c r="K19" s="46" t="s">
        <v>159</v>
      </c>
      <c r="L19" s="37">
        <f>IF(H!C11="","",H!C11)</f>
        <v>16</v>
      </c>
      <c r="M19" s="37" t="str">
        <f>IF(H!B11="","",H!B11)</f>
        <v>Christian LETEN</v>
      </c>
      <c r="N19" s="37">
        <f>H!O11</f>
        <v>3</v>
      </c>
      <c r="O19" s="37">
        <f>H!P11</f>
        <v>42</v>
      </c>
      <c r="P19" s="37">
        <f>H!Q11</f>
        <v>75</v>
      </c>
      <c r="Q19" s="68">
        <f>H!R11</f>
        <v>0.56000000000000005</v>
      </c>
      <c r="R19" s="68">
        <f>H!S11</f>
        <v>0.8</v>
      </c>
      <c r="S19" s="68">
        <f>H!T11</f>
        <v>0.875</v>
      </c>
      <c r="T19" s="68">
        <f>H!U11</f>
        <v>0.90476190476190477</v>
      </c>
      <c r="U19" s="85">
        <f>H!V11</f>
        <v>5</v>
      </c>
      <c r="V19" s="37">
        <f>H!W11</f>
        <v>3</v>
      </c>
      <c r="W19" s="39"/>
      <c r="X19" s="39"/>
      <c r="Y19" s="216">
        <v>9</v>
      </c>
      <c r="Z19" s="217" t="str">
        <f>IF(Principal!B29=Principal!I30,Principal!B32,Principal!B29)</f>
        <v>Fabrice LEJEUNE</v>
      </c>
      <c r="AA19" s="34">
        <f t="shared" ref="AA19:AF26" si="4">LOOKUP($Z19,$AI$102:$AI$136,AJ$102:AJ$136)</f>
        <v>6</v>
      </c>
      <c r="AB19" s="34">
        <f t="shared" si="4"/>
        <v>48</v>
      </c>
      <c r="AC19" s="34">
        <f t="shared" si="4"/>
        <v>68.001000000000005</v>
      </c>
      <c r="AD19" s="34">
        <f t="shared" si="4"/>
        <v>0.65471978353259508</v>
      </c>
      <c r="AE19" s="34">
        <f t="shared" si="4"/>
        <v>1.4545454545454546</v>
      </c>
      <c r="AF19" s="34">
        <f t="shared" si="4"/>
        <v>7</v>
      </c>
      <c r="AH19" s="46">
        <v>17</v>
      </c>
      <c r="AI19" s="37" t="str">
        <f>IF(E!B11="","",E!B11)</f>
        <v>Christophe LALLEMAND</v>
      </c>
      <c r="AJ19" s="47">
        <f>E!O11</f>
        <v>4</v>
      </c>
      <c r="AK19" s="47">
        <f>E!P11</f>
        <v>49</v>
      </c>
      <c r="AL19" s="47">
        <f>E!Q11</f>
        <v>68</v>
      </c>
      <c r="AM19" s="68">
        <f>E!F10*E!F11</f>
        <v>14.869399999999999</v>
      </c>
      <c r="AN19" s="68">
        <f>E!I10*E!I11</f>
        <v>19</v>
      </c>
      <c r="AO19" s="68">
        <f>E!L10*E!L11</f>
        <v>8.6085999999999991</v>
      </c>
      <c r="AP19" s="68"/>
      <c r="AQ19" s="61">
        <f>E!S11</f>
        <v>0.90476190476190477</v>
      </c>
      <c r="AR19" s="47">
        <f>E!V11</f>
        <v>5</v>
      </c>
      <c r="AT19" s="57"/>
      <c r="AU19" s="57"/>
      <c r="AV19" s="57"/>
      <c r="AW19" s="57"/>
      <c r="AX19" s="201"/>
      <c r="AY19" s="57"/>
      <c r="AZ19" s="57"/>
      <c r="BA19" s="57"/>
      <c r="BB19" s="83"/>
      <c r="BC19" s="57"/>
      <c r="BD19" s="57"/>
    </row>
    <row r="20" spans="1:56" x14ac:dyDescent="0.2">
      <c r="A20" s="257"/>
      <c r="B20" s="258"/>
      <c r="C20" s="57"/>
      <c r="D20" s="55"/>
      <c r="E20" s="55"/>
      <c r="F20" s="55"/>
      <c r="G20" s="55"/>
      <c r="H20" s="55"/>
      <c r="I20" s="55"/>
      <c r="J20" s="59" t="s">
        <v>73</v>
      </c>
      <c r="K20" s="34" t="s">
        <v>42</v>
      </c>
      <c r="L20" s="37">
        <f>IF(E!F14="","",E!F14)</f>
        <v>16</v>
      </c>
      <c r="M20" s="37" t="str">
        <f>IF(E!B14="","",E!B14)</f>
        <v>Philippe CABANES</v>
      </c>
      <c r="N20" s="47">
        <f>E!O14</f>
        <v>2</v>
      </c>
      <c r="O20" s="47">
        <f>E!P14</f>
        <v>43</v>
      </c>
      <c r="P20" s="47">
        <f>E!Q14</f>
        <v>58</v>
      </c>
      <c r="Q20" s="61">
        <f>E!R14</f>
        <v>0.74137931034482762</v>
      </c>
      <c r="R20" s="61">
        <f>E!S14</f>
        <v>1.3125</v>
      </c>
      <c r="S20" s="61">
        <f>E!T14</f>
        <v>0.89583333333333337</v>
      </c>
      <c r="T20" s="61">
        <f>E!U14</f>
        <v>0.88888888888888884</v>
      </c>
      <c r="U20" s="47">
        <f>E!V14</f>
        <v>5</v>
      </c>
      <c r="V20" s="47">
        <f>E!W14</f>
        <v>3</v>
      </c>
      <c r="W20" s="40"/>
      <c r="X20" s="40"/>
      <c r="Y20" s="216">
        <v>10</v>
      </c>
      <c r="Z20" s="217" t="str">
        <f>IF(Principal!B47=Principal!I48,Principal!B50,Principal!B47)</f>
        <v>Gino GREMAIN</v>
      </c>
      <c r="AA20" s="34">
        <f t="shared" si="4"/>
        <v>6</v>
      </c>
      <c r="AB20" s="34">
        <f t="shared" si="4"/>
        <v>58</v>
      </c>
      <c r="AC20" s="34">
        <f t="shared" si="4"/>
        <v>87</v>
      </c>
      <c r="AD20" s="34">
        <f t="shared" si="4"/>
        <v>0.62668505747126435</v>
      </c>
      <c r="AE20" s="34">
        <f t="shared" si="4"/>
        <v>0.72727272727272729</v>
      </c>
      <c r="AF20" s="34">
        <f t="shared" si="4"/>
        <v>3</v>
      </c>
      <c r="AH20" s="46">
        <v>18</v>
      </c>
      <c r="AI20" s="37" t="str">
        <f>IF(E!B14="","",E!B14)</f>
        <v>Philippe CABANES</v>
      </c>
      <c r="AJ20" s="47">
        <f>E!O14</f>
        <v>2</v>
      </c>
      <c r="AK20" s="47">
        <f>E!P14</f>
        <v>43</v>
      </c>
      <c r="AL20" s="47">
        <f>E!Q14</f>
        <v>58</v>
      </c>
      <c r="AM20" s="68">
        <f>E!C13*E!C14</f>
        <v>10.956399999999999</v>
      </c>
      <c r="AN20" s="68">
        <f>E!I13*E!I14</f>
        <v>6.2607999999999997</v>
      </c>
      <c r="AO20" s="68">
        <f>E!L13*E!L14</f>
        <v>16.4346</v>
      </c>
      <c r="AP20" s="68"/>
      <c r="AQ20" s="61">
        <f>E!S14</f>
        <v>1.3125</v>
      </c>
      <c r="AR20" s="47">
        <f>E!V14</f>
        <v>5</v>
      </c>
      <c r="AT20" s="57"/>
      <c r="AU20" s="57"/>
      <c r="AV20" s="57"/>
      <c r="AW20" s="57"/>
      <c r="AX20" s="201"/>
      <c r="BB20" s="83"/>
      <c r="BC20" s="57"/>
      <c r="BD20" s="57"/>
    </row>
    <row r="21" spans="1:56" x14ac:dyDescent="0.2">
      <c r="A21" s="257"/>
      <c r="B21" s="258"/>
      <c r="C21" s="57"/>
      <c r="D21" s="40"/>
      <c r="E21" s="40"/>
      <c r="F21" s="40"/>
      <c r="G21" s="39"/>
      <c r="H21" s="39"/>
      <c r="I21" s="39"/>
      <c r="J21" s="59" t="s">
        <v>74</v>
      </c>
      <c r="K21" s="46" t="s">
        <v>30</v>
      </c>
      <c r="L21" s="37">
        <f>IF(B!F14="","",B!F14)</f>
        <v>16</v>
      </c>
      <c r="M21" s="37" t="str">
        <f>IF(B!B14="","",B!B14)</f>
        <v>Corentin LEBORGNE</v>
      </c>
      <c r="N21" s="47">
        <f>B!O14</f>
        <v>2</v>
      </c>
      <c r="O21" s="47">
        <f>B!P14</f>
        <v>42</v>
      </c>
      <c r="P21" s="47">
        <f>B!Q14</f>
        <v>87</v>
      </c>
      <c r="Q21" s="61">
        <f>B!R14</f>
        <v>0.48275862068965519</v>
      </c>
      <c r="R21" s="61">
        <f>B!S14</f>
        <v>0.76190476190476186</v>
      </c>
      <c r="S21" s="61">
        <f>B!T14</f>
        <v>0.875</v>
      </c>
      <c r="T21" s="61">
        <f>B!U14</f>
        <v>0.90697674418604646</v>
      </c>
      <c r="U21" s="47">
        <f>B!V14</f>
        <v>4</v>
      </c>
      <c r="V21" s="47">
        <f>B!W14</f>
        <v>3</v>
      </c>
      <c r="W21" s="40"/>
      <c r="X21" s="40"/>
      <c r="Y21" s="216">
        <v>11</v>
      </c>
      <c r="Z21" s="217" t="str">
        <f>IF(Principal!B17=Principal!I18,Principal!B20,Principal!B17)</f>
        <v>Julie DECHAMPS</v>
      </c>
      <c r="AA21" s="34">
        <f t="shared" si="4"/>
        <v>6</v>
      </c>
      <c r="AB21" s="34">
        <f t="shared" si="4"/>
        <v>50</v>
      </c>
      <c r="AC21" s="34">
        <f t="shared" si="4"/>
        <v>130</v>
      </c>
      <c r="AD21" s="34">
        <f t="shared" si="4"/>
        <v>0.34113538461538462</v>
      </c>
      <c r="AE21" s="34">
        <f t="shared" si="4"/>
        <v>0.61904761904761907</v>
      </c>
      <c r="AF21" s="34">
        <f t="shared" si="4"/>
        <v>4</v>
      </c>
      <c r="AH21" s="46">
        <v>19</v>
      </c>
      <c r="AI21" s="37" t="str">
        <f>IF(E!B17="","",E!B17)</f>
        <v>Danny D'HONDT</v>
      </c>
      <c r="AJ21" s="47">
        <f>E!O17</f>
        <v>4</v>
      </c>
      <c r="AK21" s="47">
        <f>E!P17</f>
        <v>36</v>
      </c>
      <c r="AL21" s="47">
        <f>E!Q17</f>
        <v>73</v>
      </c>
      <c r="AM21" s="68">
        <f>E!C16*E!C17</f>
        <v>10</v>
      </c>
      <c r="AN21" s="68">
        <f>E!F16*E!F17</f>
        <v>10.1738</v>
      </c>
      <c r="AO21" s="68">
        <f>E!L16*E!L17</f>
        <v>10.1738</v>
      </c>
      <c r="AP21" s="68"/>
      <c r="AQ21" s="61">
        <f>E!S17</f>
        <v>0.65</v>
      </c>
      <c r="AR21" s="47">
        <f>E!V17</f>
        <v>4</v>
      </c>
      <c r="AT21" s="57"/>
      <c r="AU21" s="57"/>
      <c r="AV21" s="57"/>
      <c r="AW21" s="57"/>
      <c r="AX21" s="201"/>
      <c r="BB21" s="83"/>
      <c r="BC21" s="57"/>
      <c r="BD21" s="41"/>
    </row>
    <row r="22" spans="1:56" x14ac:dyDescent="0.2">
      <c r="A22" s="257"/>
      <c r="B22" s="258"/>
      <c r="C22" s="57"/>
      <c r="D22" s="57"/>
      <c r="E22" s="40"/>
      <c r="F22" s="40"/>
      <c r="G22" s="40"/>
      <c r="H22" s="40"/>
      <c r="I22" s="57"/>
      <c r="J22" s="59" t="s">
        <v>75</v>
      </c>
      <c r="K22" s="46" t="s">
        <v>26</v>
      </c>
      <c r="L22" s="37">
        <f>IF(A!F14="","",A!F14)</f>
        <v>16</v>
      </c>
      <c r="M22" s="37" t="str">
        <f>IF(A!B14="","",A!B14)</f>
        <v>Jean Marc DEROUALLIERE</v>
      </c>
      <c r="N22" s="47">
        <f>A!O14</f>
        <v>2</v>
      </c>
      <c r="O22" s="34">
        <f>A!P14</f>
        <v>41</v>
      </c>
      <c r="P22" s="34">
        <f>A!Q14</f>
        <v>105</v>
      </c>
      <c r="Q22" s="60">
        <f>A!R14</f>
        <v>0.39047619047619048</v>
      </c>
      <c r="R22" s="60">
        <f>A!S14</f>
        <v>0.4</v>
      </c>
      <c r="S22" s="60">
        <f>A!T14</f>
        <v>0.85416666666666663</v>
      </c>
      <c r="T22" s="60">
        <f>A!U14</f>
        <v>0.92307692307692313</v>
      </c>
      <c r="U22" s="34">
        <f>A!V14</f>
        <v>3</v>
      </c>
      <c r="V22" s="34">
        <f>A!W14</f>
        <v>3</v>
      </c>
      <c r="W22" s="42"/>
      <c r="X22" s="42"/>
      <c r="Y22" s="216">
        <v>12</v>
      </c>
      <c r="Z22" s="217" t="str">
        <f>IF(Principal!B35=Principal!I36,Principal!B38,Principal!B35)</f>
        <v>Fréderic PAPILLON</v>
      </c>
      <c r="AA22" s="34">
        <f t="shared" si="4"/>
        <v>5</v>
      </c>
      <c r="AB22" s="34">
        <f t="shared" si="4"/>
        <v>70</v>
      </c>
      <c r="AC22" s="34">
        <f t="shared" si="4"/>
        <v>95</v>
      </c>
      <c r="AD22" s="34">
        <f t="shared" si="4"/>
        <v>0.64988210526315782</v>
      </c>
      <c r="AE22" s="34">
        <f t="shared" si="4"/>
        <v>0.95</v>
      </c>
      <c r="AF22" s="34">
        <f t="shared" si="4"/>
        <v>5</v>
      </c>
      <c r="AH22" s="46">
        <v>20</v>
      </c>
      <c r="AI22" s="37" t="str">
        <f>IF(E!B20="","",E!B20)</f>
        <v>Yves PASTEEL</v>
      </c>
      <c r="AJ22" s="47">
        <f>E!O20</f>
        <v>2</v>
      </c>
      <c r="AK22" s="47">
        <f>E!P20</f>
        <v>32</v>
      </c>
      <c r="AL22" s="47">
        <f>E!Q20</f>
        <v>51</v>
      </c>
      <c r="AM22" s="68">
        <f>E!C19*E!C20</f>
        <v>10.1738</v>
      </c>
      <c r="AN22" s="68">
        <f>E!F19*E!F20</f>
        <v>6.2607999999999997</v>
      </c>
      <c r="AO22" s="68">
        <f>E!I19*E!I20</f>
        <v>8.6085999999999991</v>
      </c>
      <c r="AP22" s="68"/>
      <c r="AQ22" s="61">
        <f>E!S20</f>
        <v>0.8666666666666667</v>
      </c>
      <c r="AR22" s="47">
        <f>E!V20</f>
        <v>4</v>
      </c>
      <c r="AT22" s="40"/>
      <c r="AU22" s="40"/>
      <c r="AV22" s="40"/>
      <c r="AW22" s="40"/>
      <c r="AX22" s="199"/>
      <c r="AY22" s="199"/>
      <c r="AZ22" s="199"/>
      <c r="BA22" s="199"/>
      <c r="BB22" s="199"/>
      <c r="BC22" s="202"/>
      <c r="BD22" s="57"/>
    </row>
    <row r="23" spans="1:56" x14ac:dyDescent="0.2">
      <c r="J23" s="59" t="s">
        <v>76</v>
      </c>
      <c r="K23" s="48" t="s">
        <v>47</v>
      </c>
      <c r="L23" s="37">
        <f>IF(F!L20="","",F!L20)</f>
        <v>13</v>
      </c>
      <c r="M23" s="37" t="str">
        <f>IF(F!B20="","",F!B20)</f>
        <v>Pierre SPINNOY</v>
      </c>
      <c r="N23" s="37">
        <f>F!O20</f>
        <v>2</v>
      </c>
      <c r="O23" s="37">
        <f>F!P20</f>
        <v>31</v>
      </c>
      <c r="P23" s="37">
        <f>F!Q20</f>
        <v>77</v>
      </c>
      <c r="Q23" s="68">
        <f>F!R20</f>
        <v>0.40259740259740262</v>
      </c>
      <c r="R23" s="68">
        <f>F!S20</f>
        <v>0.59090909090909094</v>
      </c>
      <c r="S23" s="68">
        <f>F!T20</f>
        <v>0.79487179487179482</v>
      </c>
      <c r="T23" s="68">
        <f>F!U20</f>
        <v>0.75555555555555554</v>
      </c>
      <c r="U23" s="85">
        <f>F!V20</f>
        <v>6</v>
      </c>
      <c r="V23" s="37">
        <f>F!W20</f>
        <v>3</v>
      </c>
      <c r="W23" s="39"/>
      <c r="X23" s="39"/>
      <c r="Y23" s="216">
        <v>13</v>
      </c>
      <c r="Z23" s="217" t="str">
        <f>IF(Principal!B23=Principal!I24,Principal!B26,Principal!B23)</f>
        <v>Claude DARAKDJIAN</v>
      </c>
      <c r="AA23" s="34">
        <f t="shared" si="4"/>
        <v>5</v>
      </c>
      <c r="AB23" s="34">
        <f t="shared" si="4"/>
        <v>41</v>
      </c>
      <c r="AC23" s="34">
        <f t="shared" si="4"/>
        <v>83</v>
      </c>
      <c r="AD23" s="34">
        <f t="shared" si="4"/>
        <v>0.39182409638554216</v>
      </c>
      <c r="AE23" s="34">
        <f t="shared" si="4"/>
        <v>0.8666666666666667</v>
      </c>
      <c r="AF23" s="34">
        <f t="shared" si="4"/>
        <v>3</v>
      </c>
      <c r="AH23" s="46">
        <v>21</v>
      </c>
      <c r="AI23" s="37" t="str">
        <f>IF(F!B11="","",F!B11)</f>
        <v>Fréderic PAPILLON</v>
      </c>
      <c r="AJ23" s="37">
        <f>F!O11</f>
        <v>5</v>
      </c>
      <c r="AK23" s="37">
        <f>F!P11</f>
        <v>57</v>
      </c>
      <c r="AL23" s="37">
        <f>F!Q11</f>
        <v>69</v>
      </c>
      <c r="AM23" s="68">
        <f>F!F10*F!F11</f>
        <v>19</v>
      </c>
      <c r="AN23" s="68">
        <f>F!I10*F!I11</f>
        <v>14.869399999999999</v>
      </c>
      <c r="AO23" s="68">
        <f>F!L10*F!L11</f>
        <v>14.869399999999999</v>
      </c>
      <c r="AP23" s="68"/>
      <c r="AQ23" s="68">
        <f>F!S11</f>
        <v>0.95</v>
      </c>
      <c r="AR23" s="85">
        <f>F!V11</f>
        <v>5</v>
      </c>
      <c r="AT23" s="40"/>
      <c r="AU23" s="40"/>
      <c r="AV23" s="40"/>
      <c r="AW23" s="40"/>
      <c r="AX23" s="199"/>
      <c r="BB23" s="83"/>
      <c r="BC23" s="40"/>
      <c r="BD23" s="57"/>
    </row>
    <row r="24" spans="1:56" ht="13.5" thickBot="1" x14ac:dyDescent="0.25">
      <c r="J24" s="59" t="s">
        <v>77</v>
      </c>
      <c r="K24" s="46" t="s">
        <v>108</v>
      </c>
      <c r="L24" s="37">
        <f>IF(G!C11="","",G!C11)</f>
        <v>19</v>
      </c>
      <c r="M24" s="37" t="str">
        <f>IF(G!B11="","",G!B11)</f>
        <v>Kjell PAUWELS</v>
      </c>
      <c r="N24" s="37">
        <f>G!O11</f>
        <v>2</v>
      </c>
      <c r="O24" s="37">
        <f>G!P11</f>
        <v>45</v>
      </c>
      <c r="P24" s="37">
        <f>G!Q11</f>
        <v>80</v>
      </c>
      <c r="Q24" s="68">
        <f>G!R11</f>
        <v>0.5625</v>
      </c>
      <c r="R24" s="68">
        <f>G!S11</f>
        <v>0.65517241379310343</v>
      </c>
      <c r="S24" s="68">
        <f>G!T11</f>
        <v>0.78947368421052633</v>
      </c>
      <c r="T24" s="68">
        <f>G!U11</f>
        <v>0.83333333333333337</v>
      </c>
      <c r="U24" s="85">
        <f>G!V11</f>
        <v>4</v>
      </c>
      <c r="V24" s="37">
        <f>G!W11</f>
        <v>3</v>
      </c>
      <c r="W24" s="39"/>
      <c r="X24" s="39"/>
      <c r="Y24" s="216">
        <v>14</v>
      </c>
      <c r="Z24" s="217" t="str">
        <f>IF(Principal!B41=Principal!I42,Principal!B44,Principal!B41)</f>
        <v>Christophe FORTON</v>
      </c>
      <c r="AA24" s="34">
        <f t="shared" si="4"/>
        <v>4</v>
      </c>
      <c r="AB24" s="34">
        <f t="shared" si="4"/>
        <v>52</v>
      </c>
      <c r="AC24" s="34">
        <f t="shared" si="4"/>
        <v>118</v>
      </c>
      <c r="AD24" s="34">
        <f t="shared" si="4"/>
        <v>0.41120000000000001</v>
      </c>
      <c r="AE24" s="34">
        <f t="shared" si="4"/>
        <v>0.61538461538461542</v>
      </c>
      <c r="AF24" s="34">
        <f t="shared" si="4"/>
        <v>4</v>
      </c>
      <c r="AH24" s="46">
        <v>22</v>
      </c>
      <c r="AI24" s="37" t="str">
        <f>IF(F!B14="","",F!B14)</f>
        <v>David STAELENS</v>
      </c>
      <c r="AJ24" s="37">
        <f>F!O14</f>
        <v>4</v>
      </c>
      <c r="AK24" s="37">
        <f>F!P14</f>
        <v>33</v>
      </c>
      <c r="AL24" s="37">
        <f>F!Q14</f>
        <v>81</v>
      </c>
      <c r="AM24" s="68">
        <f>F!C13*F!C14</f>
        <v>7</v>
      </c>
      <c r="AN24" s="68">
        <f>F!I13*F!I14</f>
        <v>13</v>
      </c>
      <c r="AO24" s="68">
        <f>F!L13*F!L14</f>
        <v>13</v>
      </c>
      <c r="AP24" s="68"/>
      <c r="AQ24" s="68">
        <f>F!S14</f>
        <v>0.61904761904761907</v>
      </c>
      <c r="AR24" s="85">
        <f>F!V14</f>
        <v>3</v>
      </c>
      <c r="AT24" s="40"/>
      <c r="AU24" s="41"/>
      <c r="AV24" s="41"/>
      <c r="AW24" s="41"/>
      <c r="AX24" s="199"/>
      <c r="AY24" s="199"/>
      <c r="AZ24" s="199"/>
      <c r="BA24" s="199"/>
      <c r="BB24" s="200"/>
      <c r="BC24" s="41"/>
      <c r="BD24" s="57"/>
    </row>
    <row r="25" spans="1:56" ht="12.75" customHeight="1" x14ac:dyDescent="0.2">
      <c r="A25" s="601" t="s">
        <v>20</v>
      </c>
      <c r="B25" s="598" t="s">
        <v>13</v>
      </c>
      <c r="C25" s="28" t="s">
        <v>9</v>
      </c>
      <c r="D25" s="250"/>
      <c r="E25" s="44">
        <f>IF(OR(B!G11=2,B!G11=1),B!F12,0)</f>
        <v>0.53333333333333333</v>
      </c>
      <c r="F25" s="44">
        <f>IF(OR(B!J11=2,B!J11=1),B!I12,0)</f>
        <v>0.59259259259259256</v>
      </c>
      <c r="G25" s="44">
        <f>IF(OR(B!M11=2,B!M11=1),B!L12,0)</f>
        <v>1.4545454545454546</v>
      </c>
      <c r="H25" s="248"/>
      <c r="I25" s="54"/>
      <c r="J25" s="59" t="s">
        <v>114</v>
      </c>
      <c r="K25" s="34" t="s">
        <v>39</v>
      </c>
      <c r="L25" s="37">
        <f>IF(D!I17="","",D!I17)</f>
        <v>13</v>
      </c>
      <c r="M25" s="37" t="str">
        <f>IF(D!B17="","",D!B17)</f>
        <v>Claude THOUVENIN</v>
      </c>
      <c r="N25" s="47">
        <f>D!O17</f>
        <v>2</v>
      </c>
      <c r="O25" s="47">
        <f>D!P17</f>
        <v>29</v>
      </c>
      <c r="P25" s="47">
        <f>D!Q17</f>
        <v>86</v>
      </c>
      <c r="Q25" s="61">
        <f>D!R17</f>
        <v>0.33720930232558138</v>
      </c>
      <c r="R25" s="61">
        <f>D!S17</f>
        <v>0.5</v>
      </c>
      <c r="S25" s="61">
        <f>D!T17</f>
        <v>0.74358974358974361</v>
      </c>
      <c r="T25" s="61">
        <f>D!U17</f>
        <v>0.92156862745098034</v>
      </c>
      <c r="U25" s="47">
        <f>D!V17</f>
        <v>3</v>
      </c>
      <c r="V25" s="47">
        <f>D!W17</f>
        <v>3</v>
      </c>
      <c r="W25" s="40"/>
      <c r="X25" s="40"/>
      <c r="Y25" s="216">
        <v>15</v>
      </c>
      <c r="Z25" s="217" t="str">
        <f>IF(Principal!B11=Principal!I12,Principal!B14,Principal!B11)</f>
        <v>Patrick GHYSSELS</v>
      </c>
      <c r="AA25" s="34">
        <f t="shared" si="4"/>
        <v>4</v>
      </c>
      <c r="AB25" s="34">
        <f t="shared" si="4"/>
        <v>56</v>
      </c>
      <c r="AC25" s="34">
        <f t="shared" si="4"/>
        <v>131</v>
      </c>
      <c r="AD25" s="34">
        <f t="shared" si="4"/>
        <v>0.37437557251908399</v>
      </c>
      <c r="AE25" s="34">
        <f t="shared" si="4"/>
        <v>0.72727272727272729</v>
      </c>
      <c r="AF25" s="34">
        <f t="shared" si="4"/>
        <v>3</v>
      </c>
      <c r="AH25" s="46">
        <v>23</v>
      </c>
      <c r="AI25" s="37" t="str">
        <f>IF(F!B17="","",F!B17)</f>
        <v>Joel MASSON</v>
      </c>
      <c r="AJ25" s="37">
        <f>F!O17</f>
        <v>1</v>
      </c>
      <c r="AK25" s="37">
        <f>F!P17</f>
        <v>18</v>
      </c>
      <c r="AL25" s="37">
        <f>F!Q17</f>
        <v>67</v>
      </c>
      <c r="AM25" s="68">
        <f>F!C16*F!C17</f>
        <v>10.1738</v>
      </c>
      <c r="AN25" s="68">
        <f>F!F16*F!F17</f>
        <v>3</v>
      </c>
      <c r="AO25" s="68">
        <f>F!L16*F!L17</f>
        <v>2</v>
      </c>
      <c r="AP25" s="68"/>
      <c r="AQ25" s="68">
        <f>F!S17</f>
        <v>0.54166666666666663</v>
      </c>
      <c r="AR25" s="85">
        <f>F!V17</f>
        <v>4</v>
      </c>
      <c r="AT25" s="40"/>
      <c r="AU25" s="40"/>
      <c r="AV25" s="40"/>
      <c r="AW25" s="40"/>
      <c r="AX25" s="199"/>
      <c r="BB25" s="83"/>
      <c r="BC25" s="40"/>
      <c r="BD25" s="57"/>
    </row>
    <row r="26" spans="1:56" x14ac:dyDescent="0.2">
      <c r="A26" s="602"/>
      <c r="B26" s="599"/>
      <c r="C26" s="29" t="s">
        <v>9</v>
      </c>
      <c r="D26" s="252"/>
      <c r="E26" s="251"/>
      <c r="F26" s="45">
        <f>IF(E25&gt;F25,E25,F25)</f>
        <v>0.59259259259259256</v>
      </c>
      <c r="G26" s="45">
        <f>IF(F26&gt;G25,F26,G25)</f>
        <v>1.4545454545454546</v>
      </c>
      <c r="H26" s="249"/>
      <c r="I26" s="55"/>
      <c r="J26" s="59" t="s">
        <v>168</v>
      </c>
      <c r="K26" s="34" t="s">
        <v>34</v>
      </c>
      <c r="L26" s="37">
        <f>IF('C'!F14="","",'C'!F14)</f>
        <v>13</v>
      </c>
      <c r="M26" s="37" t="str">
        <f>IF('C'!B14="","",'C'!B14)</f>
        <v>Patrick VAUDAY</v>
      </c>
      <c r="N26" s="47">
        <f>'C'!O14</f>
        <v>2</v>
      </c>
      <c r="O26" s="47">
        <f>'C'!P14</f>
        <v>22</v>
      </c>
      <c r="P26" s="47">
        <f>'C'!Q14</f>
        <v>50</v>
      </c>
      <c r="Q26" s="61">
        <f>'C'!R14</f>
        <v>0.44</v>
      </c>
      <c r="R26" s="61">
        <f>'C'!S14</f>
        <v>0.61904761904761907</v>
      </c>
      <c r="S26" s="61">
        <f>'C'!T14</f>
        <v>0.5641025641025641</v>
      </c>
      <c r="T26" s="61">
        <f>'C'!U14</f>
        <v>0.83720930232558144</v>
      </c>
      <c r="U26" s="47">
        <f>'C'!V14</f>
        <v>3</v>
      </c>
      <c r="V26" s="47">
        <f>'C'!W14</f>
        <v>3</v>
      </c>
      <c r="W26" s="40"/>
      <c r="X26" s="40"/>
      <c r="Y26" s="216">
        <v>16</v>
      </c>
      <c r="Z26" s="217" t="str">
        <f>IF(Principal!B5=Principal!I6,Principal!B8,Principal!B5)</f>
        <v>Pascal CORNIL</v>
      </c>
      <c r="AA26" s="34">
        <f t="shared" si="4"/>
        <v>2</v>
      </c>
      <c r="AB26" s="34">
        <f t="shared" si="4"/>
        <v>46</v>
      </c>
      <c r="AC26" s="34">
        <f t="shared" si="4"/>
        <v>89.000100000000003</v>
      </c>
      <c r="AD26" s="34">
        <f t="shared" si="4"/>
        <v>0.47044216804250777</v>
      </c>
      <c r="AE26" s="34">
        <f t="shared" si="4"/>
        <v>0.95</v>
      </c>
      <c r="AF26" s="34">
        <f t="shared" si="4"/>
        <v>4</v>
      </c>
      <c r="AH26" s="46">
        <v>24</v>
      </c>
      <c r="AI26" s="37" t="str">
        <f>IF(F!B20="","",F!B20)</f>
        <v>Pierre SPINNOY</v>
      </c>
      <c r="AJ26" s="37">
        <f>F!O20</f>
        <v>2</v>
      </c>
      <c r="AK26" s="37">
        <f>F!P20</f>
        <v>31</v>
      </c>
      <c r="AL26" s="37">
        <f>F!Q20</f>
        <v>77</v>
      </c>
      <c r="AM26" s="68">
        <f>F!C19*F!C20</f>
        <v>9.3911999999999995</v>
      </c>
      <c r="AN26" s="68">
        <f>F!F19*F!F20</f>
        <v>6</v>
      </c>
      <c r="AO26" s="68">
        <f>F!I19*F!I20</f>
        <v>13</v>
      </c>
      <c r="AP26" s="68"/>
      <c r="AQ26" s="68">
        <f>F!S20</f>
        <v>0.59090909090909094</v>
      </c>
      <c r="AR26" s="85">
        <f>F!V20</f>
        <v>6</v>
      </c>
      <c r="AT26" s="40"/>
      <c r="AU26" s="41"/>
      <c r="AV26" s="41"/>
      <c r="AW26" s="41"/>
      <c r="AX26" s="199"/>
      <c r="AY26" s="199"/>
      <c r="AZ26" s="199"/>
      <c r="BA26" s="199"/>
      <c r="BB26" s="200"/>
      <c r="BC26" s="41"/>
      <c r="BD26" s="57"/>
    </row>
    <row r="27" spans="1:56" x14ac:dyDescent="0.2">
      <c r="A27" s="602"/>
      <c r="B27" s="599"/>
      <c r="C27" s="29" t="s">
        <v>10</v>
      </c>
      <c r="D27" s="37">
        <f>IF(B!H12&lt;B!K12,B!K12,B!H12)</f>
        <v>7</v>
      </c>
      <c r="E27" s="37">
        <f>IF(D27&lt;B!N12,B!N12,D27)</f>
        <v>7</v>
      </c>
      <c r="F27" s="254"/>
      <c r="G27" s="255"/>
      <c r="H27" s="256"/>
      <c r="I27" s="39"/>
      <c r="J27" s="59" t="s">
        <v>78</v>
      </c>
      <c r="K27" s="34" t="s">
        <v>44</v>
      </c>
      <c r="L27" s="37">
        <f>IF(E!L20="","",E!L20)</f>
        <v>13</v>
      </c>
      <c r="M27" s="37" t="str">
        <f>IF(E!B20="","",E!B20)</f>
        <v>Yves PASTEEL</v>
      </c>
      <c r="N27" s="47">
        <f>E!O20</f>
        <v>2</v>
      </c>
      <c r="O27" s="47">
        <f>E!P20</f>
        <v>32</v>
      </c>
      <c r="P27" s="47">
        <f>E!Q20</f>
        <v>51</v>
      </c>
      <c r="Q27" s="61">
        <f>E!R20</f>
        <v>0.62745098039215685</v>
      </c>
      <c r="R27" s="61">
        <f>E!S20</f>
        <v>0.8666666666666667</v>
      </c>
      <c r="S27" s="61">
        <f>E!T20</f>
        <v>0.82051282051282048</v>
      </c>
      <c r="T27" s="61">
        <f>E!U20</f>
        <v>0.9375</v>
      </c>
      <c r="U27" s="47">
        <f>E!V20</f>
        <v>4</v>
      </c>
      <c r="V27" s="47">
        <f>E!W20</f>
        <v>4</v>
      </c>
      <c r="W27" s="42"/>
      <c r="X27" s="42"/>
      <c r="AD27" s="219"/>
      <c r="AE27" s="219"/>
      <c r="AH27" s="46">
        <v>25</v>
      </c>
      <c r="AI27" s="37" t="str">
        <f>IF(G!B11="","",G!B11)</f>
        <v>Kjell PAUWELS</v>
      </c>
      <c r="AJ27" s="37">
        <f>G!O11</f>
        <v>2</v>
      </c>
      <c r="AK27" s="37">
        <f>G!P11</f>
        <v>45</v>
      </c>
      <c r="AL27" s="37">
        <f>G!Q11</f>
        <v>80</v>
      </c>
      <c r="AM27" s="68">
        <f>G!F10*G!F11</f>
        <v>13.3042</v>
      </c>
      <c r="AN27" s="68">
        <f>G!I10*G!I11</f>
        <v>19</v>
      </c>
      <c r="AO27" s="68">
        <f>G!L10*G!L11</f>
        <v>9</v>
      </c>
      <c r="AP27" s="68"/>
      <c r="AQ27" s="68">
        <f>G!S11</f>
        <v>0.65517241379310343</v>
      </c>
      <c r="AR27" s="85">
        <f>G!V11</f>
        <v>4</v>
      </c>
      <c r="AT27" s="40"/>
      <c r="AU27" s="40"/>
      <c r="AV27" s="40"/>
      <c r="AW27" s="40"/>
      <c r="AX27" s="199"/>
      <c r="BB27" s="83"/>
      <c r="BC27" s="40"/>
      <c r="BD27" s="41"/>
    </row>
    <row r="28" spans="1:56" ht="13.5" thickBot="1" x14ac:dyDescent="0.25">
      <c r="A28" s="602"/>
      <c r="B28" s="600"/>
      <c r="C28" s="30" t="s">
        <v>11</v>
      </c>
      <c r="D28" s="259"/>
      <c r="E28" s="62">
        <f>IF(B!O14="",0,IF(B!O11&lt;B!O14,1,IF(B!O11=B!O14,IF(B!T11&lt;B!T14,1,IF(B!T11=B!T14,IF(B!U11&gt;B!U14,1,0),0)),0)))</f>
        <v>0</v>
      </c>
      <c r="F28" s="62">
        <f>IF(B!O17="",0,IF(B!O11&lt;B!O17,1,IF(B!O11=B!O17,IF(B!T11&lt;B!T17,1,IF(B!T11=B!T17,IF(B!U11&gt;B!U17,1,0),0)),0)))</f>
        <v>0</v>
      </c>
      <c r="G28" s="62">
        <f>IF(B!O20="",0,IF(B!O11&lt;B!O20,1,IF(B!O11=B!O20,IF(B!T11&lt;B!T20,1,IF(B!T11=B!T20,IF(B!U11&gt;B!U20,1,0),0)),0)))</f>
        <v>0</v>
      </c>
      <c r="H28" s="260"/>
      <c r="I28" s="40"/>
      <c r="J28" s="59" t="s">
        <v>79</v>
      </c>
      <c r="K28" s="48" t="s">
        <v>111</v>
      </c>
      <c r="L28" s="37">
        <f>IF(G!L20="","",G!L20)</f>
        <v>13</v>
      </c>
      <c r="M28" s="37" t="str">
        <f>IF(G!B20="","",G!B20)</f>
        <v>Bart REINDERS</v>
      </c>
      <c r="N28" s="37">
        <f>G!O20</f>
        <v>2</v>
      </c>
      <c r="O28" s="37">
        <f>G!P20</f>
        <v>29</v>
      </c>
      <c r="P28" s="37">
        <f>G!Q20</f>
        <v>78</v>
      </c>
      <c r="Q28" s="68">
        <f>G!R20</f>
        <v>0.37179487179487181</v>
      </c>
      <c r="R28" s="68">
        <f>G!S20</f>
        <v>0.44827586206896552</v>
      </c>
      <c r="S28" s="68">
        <f>G!T20</f>
        <v>0.74358974358974361</v>
      </c>
      <c r="T28" s="68">
        <f>G!U20</f>
        <v>0.79166666666666663</v>
      </c>
      <c r="U28" s="85">
        <f>G!V20</f>
        <v>3</v>
      </c>
      <c r="V28" s="37">
        <f>G!W20</f>
        <v>4</v>
      </c>
      <c r="Y28" s="218" t="s">
        <v>145</v>
      </c>
      <c r="Z28" s="218" t="s">
        <v>86</v>
      </c>
      <c r="AA28" s="218" t="s">
        <v>54</v>
      </c>
      <c r="AB28" s="218" t="s">
        <v>88</v>
      </c>
      <c r="AC28" s="218" t="s">
        <v>89</v>
      </c>
      <c r="AD28" s="220" t="s">
        <v>171</v>
      </c>
      <c r="AE28" s="221" t="s">
        <v>9</v>
      </c>
      <c r="AF28" s="218" t="s">
        <v>10</v>
      </c>
      <c r="AH28" s="46">
        <v>26</v>
      </c>
      <c r="AI28" s="37" t="str">
        <f>IF(G!B14="","",G!B14)</f>
        <v>Patrick GHYSSELS</v>
      </c>
      <c r="AJ28" s="37">
        <f>G!O14</f>
        <v>4</v>
      </c>
      <c r="AK28" s="37">
        <f>G!P14</f>
        <v>42</v>
      </c>
      <c r="AL28" s="37">
        <f>G!Q14</f>
        <v>86</v>
      </c>
      <c r="AM28" s="68">
        <f>G!C13*G!C14</f>
        <v>12.521599999999999</v>
      </c>
      <c r="AN28" s="68">
        <f>G!I13*G!I14</f>
        <v>10</v>
      </c>
      <c r="AO28" s="68">
        <f>G!L13*G!L14</f>
        <v>12.521599999999999</v>
      </c>
      <c r="AP28" s="68"/>
      <c r="AQ28" s="68">
        <f>G!S14</f>
        <v>0.72727272727272729</v>
      </c>
      <c r="AR28" s="85">
        <f>G!V14</f>
        <v>3</v>
      </c>
      <c r="AT28" s="57"/>
      <c r="AU28" s="57"/>
      <c r="AV28" s="57"/>
      <c r="AW28" s="57"/>
      <c r="AX28" s="201"/>
      <c r="BB28" s="83"/>
      <c r="BC28" s="57"/>
      <c r="BD28" s="39"/>
    </row>
    <row r="29" spans="1:56" x14ac:dyDescent="0.2">
      <c r="A29" s="602"/>
      <c r="B29" s="598" t="s">
        <v>14</v>
      </c>
      <c r="C29" s="28" t="s">
        <v>9</v>
      </c>
      <c r="D29" s="44">
        <f>IF(OR(B!D14=2,B!D14=1),B!C15,0)</f>
        <v>0</v>
      </c>
      <c r="E29" s="250"/>
      <c r="F29" s="44">
        <f>IF(OR(B!J14=2,B!J14=1),B!I15,0)</f>
        <v>0</v>
      </c>
      <c r="G29" s="44">
        <f>IF(OR(B!M14=2,B!M14=1),B!L15,0)</f>
        <v>0.76190476190476186</v>
      </c>
      <c r="H29" s="248"/>
      <c r="I29" s="54"/>
      <c r="J29" s="59" t="s">
        <v>80</v>
      </c>
      <c r="K29" s="34" t="s">
        <v>36</v>
      </c>
      <c r="L29" s="37">
        <f>IF('C'!L20="","",'C'!L20)</f>
        <v>11</v>
      </c>
      <c r="M29" s="37" t="str">
        <f>IF('C'!B20="","",'C'!B20)</f>
        <v>Loic TETU</v>
      </c>
      <c r="N29" s="47">
        <f>'C'!O20</f>
        <v>2</v>
      </c>
      <c r="O29" s="47">
        <f>'C'!P20</f>
        <v>18</v>
      </c>
      <c r="P29" s="47">
        <f>'C'!Q20</f>
        <v>81</v>
      </c>
      <c r="Q29" s="61">
        <f>'C'!R20</f>
        <v>0.22222222222222221</v>
      </c>
      <c r="R29" s="61">
        <f>'C'!S20</f>
        <v>0.2558139534883721</v>
      </c>
      <c r="S29" s="61">
        <f>'C'!T20</f>
        <v>0.54545454545454541</v>
      </c>
      <c r="T29" s="61">
        <f>'C'!U20</f>
        <v>0.97777777777777775</v>
      </c>
      <c r="U29" s="47">
        <f>'C'!V20</f>
        <v>2</v>
      </c>
      <c r="V29" s="47">
        <f>'C'!W20</f>
        <v>4</v>
      </c>
      <c r="Y29" s="216">
        <v>17</v>
      </c>
      <c r="Z29" s="217" t="str">
        <f>Consolante!U27</f>
        <v>Christian LETEN</v>
      </c>
      <c r="AA29" s="34">
        <f>LOOKUP($Z29,$AI$102:$AI$136,AJ$102:AJ$136)</f>
        <v>11</v>
      </c>
      <c r="AB29" s="34">
        <f t="shared" ref="AB29:AF29" si="5">LOOKUP($Z29,$AI$102:$AI$136,AK$102:AK$136)</f>
        <v>106</v>
      </c>
      <c r="AC29" s="34">
        <f t="shared" si="5"/>
        <v>162</v>
      </c>
      <c r="AD29" s="34">
        <f t="shared" si="5"/>
        <v>0.52549135802469138</v>
      </c>
      <c r="AE29" s="34">
        <f t="shared" si="5"/>
        <v>0.84210526315789469</v>
      </c>
      <c r="AF29" s="34">
        <f t="shared" si="5"/>
        <v>6</v>
      </c>
      <c r="AH29" s="46">
        <v>27</v>
      </c>
      <c r="AI29" s="37" t="str">
        <f>IF(G!B17="","",G!B17)</f>
        <v>Michel MERLE</v>
      </c>
      <c r="AJ29" s="37">
        <f>G!O17</f>
        <v>4</v>
      </c>
      <c r="AK29" s="37">
        <f>G!P17</f>
        <v>32</v>
      </c>
      <c r="AL29" s="37">
        <f>G!Q17</f>
        <v>90</v>
      </c>
      <c r="AM29" s="68">
        <f>G!C16*G!C17</f>
        <v>6</v>
      </c>
      <c r="AN29" s="68">
        <f>G!F16*G!F17</f>
        <v>13</v>
      </c>
      <c r="AO29" s="68">
        <f>G!L16*G!L17</f>
        <v>10.1738</v>
      </c>
      <c r="AP29" s="68"/>
      <c r="AQ29" s="68">
        <f>G!S17</f>
        <v>0.56521739130434778</v>
      </c>
      <c r="AR29" s="85">
        <f>G!V17</f>
        <v>3</v>
      </c>
      <c r="AT29" s="57"/>
      <c r="AU29" s="57"/>
      <c r="AV29" s="57"/>
      <c r="AW29" s="57"/>
      <c r="AX29" s="201"/>
      <c r="BB29" s="83"/>
      <c r="BC29" s="57"/>
      <c r="BD29" s="39"/>
    </row>
    <row r="30" spans="1:56" x14ac:dyDescent="0.2">
      <c r="A30" s="602"/>
      <c r="B30" s="599"/>
      <c r="C30" s="29" t="s">
        <v>9</v>
      </c>
      <c r="D30" s="252"/>
      <c r="E30" s="252"/>
      <c r="F30" s="45">
        <f>IF(D29&gt;F29,D29,F29)</f>
        <v>0</v>
      </c>
      <c r="G30" s="45">
        <f>IF(F30&gt;G29,F30,G29)</f>
        <v>0.76190476190476186</v>
      </c>
      <c r="H30" s="253"/>
      <c r="I30" s="55"/>
      <c r="J30" s="59" t="s">
        <v>81</v>
      </c>
      <c r="K30" s="48" t="s">
        <v>46</v>
      </c>
      <c r="L30" s="37">
        <f>IF(F!I17="","",F!I17)</f>
        <v>13</v>
      </c>
      <c r="M30" s="37" t="str">
        <f>IF(F!B17="","",F!B17)</f>
        <v>Joel MASSON</v>
      </c>
      <c r="N30" s="37">
        <f>F!O17</f>
        <v>1</v>
      </c>
      <c r="O30" s="37">
        <f>F!P17</f>
        <v>18</v>
      </c>
      <c r="P30" s="37">
        <f>F!Q17</f>
        <v>67</v>
      </c>
      <c r="Q30" s="68">
        <f>F!R17</f>
        <v>0.26865671641791045</v>
      </c>
      <c r="R30" s="68">
        <f>F!S17</f>
        <v>0.54166666666666663</v>
      </c>
      <c r="S30" s="68">
        <f>F!T17</f>
        <v>0.46153846153846156</v>
      </c>
      <c r="T30" s="68">
        <f>F!U17</f>
        <v>1</v>
      </c>
      <c r="U30" s="85">
        <f>F!V17</f>
        <v>4</v>
      </c>
      <c r="V30" s="37">
        <f>F!W17</f>
        <v>4</v>
      </c>
      <c r="AD30" s="219"/>
      <c r="AE30" s="219"/>
      <c r="AH30" s="46">
        <v>28</v>
      </c>
      <c r="AI30" s="37" t="str">
        <f>IF(G!B20="","",G!B20)</f>
        <v>Bart REINDERS</v>
      </c>
      <c r="AJ30" s="37">
        <f>G!O20</f>
        <v>2</v>
      </c>
      <c r="AK30" s="37">
        <f>G!P20</f>
        <v>29</v>
      </c>
      <c r="AL30" s="37">
        <f>G!Q20</f>
        <v>78</v>
      </c>
      <c r="AM30" s="68">
        <f>G!C19*G!C20</f>
        <v>13</v>
      </c>
      <c r="AN30" s="68">
        <f>G!F19*G!F20</f>
        <v>4.6955999999999998</v>
      </c>
      <c r="AO30" s="68">
        <f>G!I19*G!I20</f>
        <v>7.8259999999999996</v>
      </c>
      <c r="AP30" s="68"/>
      <c r="AQ30" s="68">
        <f>G!S20</f>
        <v>0.44827586206896552</v>
      </c>
      <c r="AR30" s="85">
        <f>G!V20</f>
        <v>3</v>
      </c>
      <c r="AT30" s="57"/>
      <c r="AU30" s="57"/>
      <c r="AV30" s="57"/>
      <c r="AW30" s="57"/>
      <c r="AX30" s="201"/>
      <c r="BB30" s="83"/>
      <c r="BC30" s="57"/>
      <c r="BD30" s="41"/>
    </row>
    <row r="31" spans="1:56" x14ac:dyDescent="0.2">
      <c r="A31" s="602"/>
      <c r="B31" s="599"/>
      <c r="C31" s="29" t="s">
        <v>10</v>
      </c>
      <c r="D31" s="37">
        <f>IF(B!E15&lt;B!K15,B!K15,B!E15)</f>
        <v>3</v>
      </c>
      <c r="E31" s="37">
        <f>IF(D31&lt;B!N15,B!N15,D31)</f>
        <v>4</v>
      </c>
      <c r="F31" s="254"/>
      <c r="G31" s="255"/>
      <c r="H31" s="256"/>
      <c r="I31" s="39"/>
      <c r="J31" s="59" t="s">
        <v>82</v>
      </c>
      <c r="K31" s="46" t="s">
        <v>37</v>
      </c>
      <c r="L31" s="37">
        <f>IF(D!C11="","",D!C11)</f>
        <v>22</v>
      </c>
      <c r="M31" s="37" t="str">
        <f>IF(D!B11="","",D!B11)</f>
        <v>Rudi VAN LAETHEM</v>
      </c>
      <c r="N31" s="47">
        <f>D!O11</f>
        <v>0</v>
      </c>
      <c r="O31" s="47">
        <f>D!P11</f>
        <v>51</v>
      </c>
      <c r="P31" s="47">
        <f>D!Q11</f>
        <v>90</v>
      </c>
      <c r="Q31" s="61">
        <f>D!R11</f>
        <v>0.56666666666666665</v>
      </c>
      <c r="R31" s="61" t="str">
        <f>D!S11</f>
        <v>/</v>
      </c>
      <c r="S31" s="61">
        <f>D!T11</f>
        <v>0.77272727272727271</v>
      </c>
      <c r="T31" s="61">
        <f>D!U11</f>
        <v>1</v>
      </c>
      <c r="U31" s="47">
        <f>D!V11</f>
        <v>4</v>
      </c>
      <c r="V31" s="47">
        <f>D!W11</f>
        <v>4</v>
      </c>
      <c r="Y31" s="218" t="s">
        <v>145</v>
      </c>
      <c r="Z31" s="218" t="s">
        <v>86</v>
      </c>
      <c r="AA31" s="218" t="s">
        <v>54</v>
      </c>
      <c r="AB31" s="218" t="s">
        <v>88</v>
      </c>
      <c r="AC31" s="218" t="s">
        <v>89</v>
      </c>
      <c r="AD31" s="220" t="s">
        <v>171</v>
      </c>
      <c r="AE31" s="221" t="s">
        <v>9</v>
      </c>
      <c r="AF31" s="218" t="s">
        <v>10</v>
      </c>
      <c r="AH31" s="46">
        <v>29</v>
      </c>
      <c r="AI31" s="37" t="str">
        <f>IF(H!B11="","",H!B11)</f>
        <v>Christian LETEN</v>
      </c>
      <c r="AJ31" s="37">
        <f>H!O11</f>
        <v>3</v>
      </c>
      <c r="AK31" s="37">
        <f>H!P11</f>
        <v>42</v>
      </c>
      <c r="AL31" s="37">
        <f>H!Q11</f>
        <v>75</v>
      </c>
      <c r="AM31" s="68">
        <f>H!F10*H!F11</f>
        <v>10</v>
      </c>
      <c r="AN31" s="68">
        <f>H!I10*H!I11</f>
        <v>12.521599999999999</v>
      </c>
      <c r="AO31" s="68">
        <f>H!L10*H!L11</f>
        <v>12.521599999999999</v>
      </c>
      <c r="AP31" s="68"/>
      <c r="AQ31" s="68">
        <f>H!S11</f>
        <v>0.8</v>
      </c>
      <c r="AR31" s="85">
        <f>H!V11</f>
        <v>5</v>
      </c>
      <c r="AT31" s="40"/>
      <c r="AU31" s="41"/>
      <c r="AV31" s="41"/>
      <c r="AW31" s="41"/>
      <c r="AX31" s="199"/>
      <c r="AY31" s="199"/>
      <c r="AZ31" s="199"/>
      <c r="BA31" s="199"/>
      <c r="BB31" s="200"/>
      <c r="BC31" s="41"/>
      <c r="BD31" s="41"/>
    </row>
    <row r="32" spans="1:56" ht="13.5" thickBot="1" x14ac:dyDescent="0.25">
      <c r="A32" s="602"/>
      <c r="B32" s="600"/>
      <c r="C32" s="30" t="s">
        <v>11</v>
      </c>
      <c r="D32" s="263"/>
      <c r="E32" s="63">
        <f>IF(B!O11="",0,IF(B!O14&lt;B!O11,1,IF(B!O14=B!O11,IF(B!T14&lt;B!T11,1,IF(B!T14=B!T11,IF(B!U14&gt;B!U11,1,0),0)),0)))</f>
        <v>1</v>
      </c>
      <c r="F32" s="63">
        <f>IF(B!O17="",0,IF(B!O14&lt;B!O17,1,IF(B!O14=B!O17,IF(B!T14&lt;B!T17,1,IF(B!T14=B!T17,IF(B!U14&gt;B!U17,1,0),0)),0)))</f>
        <v>1</v>
      </c>
      <c r="G32" s="63">
        <f>IF(B!O20="",0,IF(B!O14&lt;B!O20,1,IF(B!O14=B!O20,IF(B!T14&lt;B!T20,1,IF(B!T14=B!T20,IF(B!U14&gt;B!U20,1,0),0)),0)))</f>
        <v>0</v>
      </c>
      <c r="H32" s="261"/>
      <c r="I32" s="40"/>
      <c r="J32" s="59" t="s">
        <v>83</v>
      </c>
      <c r="K32" s="48" t="s">
        <v>161</v>
      </c>
      <c r="L32" s="37">
        <f>IF(H!I17="","",H!I17)</f>
        <v>13</v>
      </c>
      <c r="M32" s="37" t="str">
        <f>IF(H!B17="","",H!B17)</f>
        <v>Pierre DUSSAULE</v>
      </c>
      <c r="N32" s="37">
        <f>H!O17</f>
        <v>0</v>
      </c>
      <c r="O32" s="37">
        <f>H!P17</f>
        <v>25</v>
      </c>
      <c r="P32" s="37">
        <f>H!Q17</f>
        <v>65</v>
      </c>
      <c r="Q32" s="68">
        <f>H!R17</f>
        <v>0.38461538461538464</v>
      </c>
      <c r="R32" s="68" t="str">
        <f>H!S17</f>
        <v>/</v>
      </c>
      <c r="S32" s="68">
        <f>H!T17</f>
        <v>0.64102564102564108</v>
      </c>
      <c r="T32" s="68">
        <f>H!U17</f>
        <v>1</v>
      </c>
      <c r="U32" s="85">
        <f>H!V17</f>
        <v>2</v>
      </c>
      <c r="V32" s="37">
        <f>H!W17</f>
        <v>4</v>
      </c>
      <c r="Y32" s="216">
        <v>18</v>
      </c>
      <c r="Z32" s="217" t="str">
        <f>IF(Consolante!U15=Consolante!U27,Consolante!U39,Consolante!U15)</f>
        <v>Corentin LEBORGNE</v>
      </c>
      <c r="AA32" s="34">
        <f>LOOKUP($Z32,$AI$102:$AI$136,AJ$102:AJ$136)</f>
        <v>8</v>
      </c>
      <c r="AB32" s="34">
        <f t="shared" ref="AB32:AF32" si="6">LOOKUP($Z32,$AI$102:$AI$136,AK$102:AK$136)</f>
        <v>97</v>
      </c>
      <c r="AC32" s="34">
        <f t="shared" si="6"/>
        <v>205</v>
      </c>
      <c r="AD32" s="34">
        <f t="shared" si="6"/>
        <v>0.39787609756097558</v>
      </c>
      <c r="AE32" s="34">
        <f t="shared" si="6"/>
        <v>0.76190476190476186</v>
      </c>
      <c r="AF32" s="34">
        <f t="shared" si="6"/>
        <v>4</v>
      </c>
      <c r="AH32" s="46">
        <v>30</v>
      </c>
      <c r="AI32" s="37" t="str">
        <f>IF(H!B14="","",H!B14)</f>
        <v>Christian BLEU</v>
      </c>
      <c r="AJ32" s="37">
        <f>H!O14</f>
        <v>4</v>
      </c>
      <c r="AK32" s="37">
        <f>H!P14</f>
        <v>38</v>
      </c>
      <c r="AL32" s="37">
        <f>H!Q14</f>
        <v>63</v>
      </c>
      <c r="AM32" s="68">
        <f>H!C13*H!C14</f>
        <v>16</v>
      </c>
      <c r="AN32" s="68">
        <f>H!I13*H!I14</f>
        <v>12.521599999999999</v>
      </c>
      <c r="AO32" s="68">
        <f>H!L13*H!L14</f>
        <v>4.6955999999999998</v>
      </c>
      <c r="AP32" s="68"/>
      <c r="AQ32" s="68">
        <f>H!S14</f>
        <v>0.76190476190476186</v>
      </c>
      <c r="AR32" s="85">
        <f>H!V14</f>
        <v>3</v>
      </c>
      <c r="AT32" s="40"/>
      <c r="AU32" s="40"/>
      <c r="AV32" s="40"/>
      <c r="AW32" s="40"/>
      <c r="AX32" s="199"/>
      <c r="BB32" s="83"/>
      <c r="BC32" s="40"/>
      <c r="BD32" s="57"/>
    </row>
    <row r="33" spans="1:56" x14ac:dyDescent="0.2">
      <c r="A33" s="602"/>
      <c r="B33" s="598" t="s">
        <v>15</v>
      </c>
      <c r="C33" s="28" t="s">
        <v>9</v>
      </c>
      <c r="D33" s="44">
        <f>IF(OR(B!D17=2,B!D17=1),B!C18,0)</f>
        <v>0</v>
      </c>
      <c r="E33" s="44">
        <f>IF(OR(B!G17=2,B!G17=1),B!F18,0)</f>
        <v>0.44444444444444442</v>
      </c>
      <c r="F33" s="250"/>
      <c r="G33" s="44">
        <f>IF(OR(B!M17=2,B!M17=1),B!L18,0)</f>
        <v>0.61538461538461542</v>
      </c>
      <c r="H33" s="248"/>
      <c r="I33" s="54"/>
      <c r="J33" s="59" t="s">
        <v>115</v>
      </c>
      <c r="K33" s="46" t="s">
        <v>32</v>
      </c>
      <c r="L33" s="37">
        <f>IF(B!L20="","",B!L20)</f>
        <v>11</v>
      </c>
      <c r="M33" s="37" t="str">
        <f>IF(B!B20="","",B!B20)</f>
        <v>Pascal DE KIMPE</v>
      </c>
      <c r="N33" s="47">
        <f>B!O20</f>
        <v>0</v>
      </c>
      <c r="O33" s="47">
        <f>B!P20</f>
        <v>21</v>
      </c>
      <c r="P33" s="47">
        <f>B!Q20</f>
        <v>58</v>
      </c>
      <c r="Q33" s="61">
        <f>B!R20</f>
        <v>0.36206896551724138</v>
      </c>
      <c r="R33" s="61" t="str">
        <f>B!S20</f>
        <v>/</v>
      </c>
      <c r="S33" s="61">
        <f>B!T20</f>
        <v>0.63636363636363635</v>
      </c>
      <c r="T33" s="61">
        <f>B!U20</f>
        <v>1</v>
      </c>
      <c r="U33" s="47">
        <f>B!V20</f>
        <v>3</v>
      </c>
      <c r="V33" s="47">
        <f>B!W20</f>
        <v>4</v>
      </c>
      <c r="AD33" s="219"/>
      <c r="AE33" s="219"/>
      <c r="AH33" s="46">
        <v>31</v>
      </c>
      <c r="AI33" s="37" t="str">
        <f>IF(H!B17="","",H!B17)</f>
        <v>Pierre DUSSAULE</v>
      </c>
      <c r="AJ33" s="37">
        <f>H!O17</f>
        <v>0</v>
      </c>
      <c r="AK33" s="37">
        <f>H!P17</f>
        <v>25</v>
      </c>
      <c r="AL33" s="37">
        <f>H!Q17</f>
        <v>65</v>
      </c>
      <c r="AM33" s="68">
        <f>H!C16*H!C17</f>
        <v>7.0434000000000001</v>
      </c>
      <c r="AN33" s="68">
        <f>H!F16*H!F17</f>
        <v>7.8259999999999996</v>
      </c>
      <c r="AO33" s="68">
        <f>H!L16*H!L17</f>
        <v>4.6955999999999998</v>
      </c>
      <c r="AP33" s="68"/>
      <c r="AQ33" s="68" t="str">
        <f>H!S17</f>
        <v>/</v>
      </c>
      <c r="AR33" s="85">
        <f>H!V17</f>
        <v>2</v>
      </c>
      <c r="AT33" s="57"/>
      <c r="AU33" s="57"/>
      <c r="AV33" s="57"/>
      <c r="AW33" s="57"/>
      <c r="AX33" s="201"/>
      <c r="AY33" s="57"/>
      <c r="AZ33" s="57"/>
      <c r="BA33" s="57"/>
      <c r="BB33" s="83"/>
      <c r="BC33" s="57"/>
      <c r="BD33" s="57"/>
    </row>
    <row r="34" spans="1:56" x14ac:dyDescent="0.2">
      <c r="A34" s="602"/>
      <c r="B34" s="599"/>
      <c r="C34" s="29" t="s">
        <v>9</v>
      </c>
      <c r="D34" s="252"/>
      <c r="E34" s="252"/>
      <c r="F34" s="45">
        <f>IF(D33&gt;E33,D33,E33)</f>
        <v>0.44444444444444442</v>
      </c>
      <c r="G34" s="45">
        <f>IF(F34&gt;G33,F34,G33)</f>
        <v>0.61538461538461542</v>
      </c>
      <c r="H34" s="253"/>
      <c r="I34" s="55"/>
      <c r="J34" s="59" t="s">
        <v>169</v>
      </c>
      <c r="K34" s="46" t="s">
        <v>28</v>
      </c>
      <c r="L34" s="37">
        <f>IF(A!L20="","",A!L20)</f>
        <v>11</v>
      </c>
      <c r="M34" s="37" t="str">
        <f>IF(A!B20="","",A!B20)</f>
        <v>Herve LEBORGNE</v>
      </c>
      <c r="N34" s="47">
        <f>A!O20</f>
        <v>0</v>
      </c>
      <c r="O34" s="34">
        <f>A!P20</f>
        <v>20</v>
      </c>
      <c r="P34" s="34">
        <f>A!Q20</f>
        <v>84</v>
      </c>
      <c r="Q34" s="60">
        <f>A!R20</f>
        <v>0.23809523809523808</v>
      </c>
      <c r="R34" s="60" t="str">
        <f>A!S20</f>
        <v>/</v>
      </c>
      <c r="S34" s="60">
        <f>A!T20</f>
        <v>0.60606060606060608</v>
      </c>
      <c r="T34" s="60">
        <f>A!U20</f>
        <v>1</v>
      </c>
      <c r="U34" s="34">
        <f>A!V20</f>
        <v>3</v>
      </c>
      <c r="V34" s="34">
        <f>A!W20</f>
        <v>4</v>
      </c>
      <c r="Y34" s="218" t="s">
        <v>145</v>
      </c>
      <c r="Z34" s="218" t="s">
        <v>86</v>
      </c>
      <c r="AA34" s="218" t="s">
        <v>54</v>
      </c>
      <c r="AB34" s="218" t="s">
        <v>88</v>
      </c>
      <c r="AC34" s="218" t="s">
        <v>89</v>
      </c>
      <c r="AD34" s="220" t="s">
        <v>171</v>
      </c>
      <c r="AE34" s="221" t="s">
        <v>9</v>
      </c>
      <c r="AF34" s="218" t="s">
        <v>10</v>
      </c>
      <c r="AH34" s="46">
        <v>32</v>
      </c>
      <c r="AI34" s="37" t="str">
        <f>IF(H!B20="","",H!B20)</f>
        <v>Claude DARAKDJIAN</v>
      </c>
      <c r="AJ34" s="37">
        <f>H!O20</f>
        <v>5</v>
      </c>
      <c r="AK34" s="37">
        <f>H!P20</f>
        <v>39</v>
      </c>
      <c r="AL34" s="37">
        <f>H!Q20</f>
        <v>67</v>
      </c>
      <c r="AM34" s="68">
        <f>H!C19*H!C20</f>
        <v>10.1738</v>
      </c>
      <c r="AN34" s="68">
        <f>H!F19*H!F20</f>
        <v>10.1738</v>
      </c>
      <c r="AO34" s="68">
        <f>H!I19*H!I20</f>
        <v>10.1738</v>
      </c>
      <c r="AP34" s="68"/>
      <c r="AQ34" s="68">
        <f>H!S20</f>
        <v>0.8666666666666667</v>
      </c>
      <c r="AR34" s="85">
        <f>H!V20</f>
        <v>3</v>
      </c>
      <c r="AT34" s="57"/>
      <c r="AU34" s="57"/>
      <c r="AV34" s="57"/>
      <c r="AW34" s="57"/>
      <c r="AX34" s="201"/>
      <c r="BB34" s="83"/>
      <c r="BC34" s="57"/>
      <c r="BD34" s="57"/>
    </row>
    <row r="35" spans="1:56" x14ac:dyDescent="0.2">
      <c r="A35" s="602"/>
      <c r="B35" s="599"/>
      <c r="C35" s="29" t="s">
        <v>10</v>
      </c>
      <c r="D35" s="37">
        <f>IF(B!E18&lt;B!H18,B!H18,B!E18)</f>
        <v>3</v>
      </c>
      <c r="E35" s="37">
        <f>IF(D35&lt;B!N18,B!N18,D35)</f>
        <v>4</v>
      </c>
      <c r="F35" s="254"/>
      <c r="G35" s="255"/>
      <c r="H35" s="256"/>
      <c r="I35" s="39"/>
      <c r="J35" s="59"/>
      <c r="K35" s="590" t="s">
        <v>92</v>
      </c>
      <c r="L35" s="590"/>
      <c r="M35" s="268" t="s">
        <v>230</v>
      </c>
      <c r="Y35" s="216">
        <v>19</v>
      </c>
      <c r="Z35" s="217" t="str">
        <f>IF(Consolante!O33=Consolante!U39,Consolante!O45,Consolante!O33)</f>
        <v>Bart REINDERS</v>
      </c>
      <c r="AA35" s="34">
        <f t="shared" ref="AA35:AF36" si="7">LOOKUP($Z35,$AI$102:$AI$136,AJ$102:AJ$136)</f>
        <v>6</v>
      </c>
      <c r="AB35" s="34">
        <f t="shared" si="7"/>
        <v>67</v>
      </c>
      <c r="AC35" s="34">
        <f t="shared" si="7"/>
        <v>158</v>
      </c>
      <c r="AD35" s="34">
        <f t="shared" si="7"/>
        <v>0.3497493670886076</v>
      </c>
      <c r="AE35" s="34">
        <f t="shared" si="7"/>
        <v>0.61904761904761907</v>
      </c>
      <c r="AF35" s="34">
        <f t="shared" si="7"/>
        <v>4</v>
      </c>
      <c r="AH35" s="46">
        <v>33</v>
      </c>
      <c r="AI35" s="37" t="str">
        <f>Principal!B5</f>
        <v>Thibault MASSON</v>
      </c>
      <c r="AJ35" s="37">
        <f>Principal!C5</f>
        <v>2</v>
      </c>
      <c r="AK35" s="37">
        <f>Principal!D5</f>
        <v>0</v>
      </c>
      <c r="AL35" s="37">
        <f>Principal!E5</f>
        <v>1E-4</v>
      </c>
      <c r="AM35" s="68">
        <f>AK35*Principal!D6</f>
        <v>0</v>
      </c>
      <c r="AN35" s="175"/>
      <c r="AO35" s="175"/>
      <c r="AP35" s="175"/>
      <c r="AQ35" s="60">
        <f>IF(AJ35=2,AK35/AL35,"/")</f>
        <v>0</v>
      </c>
      <c r="AR35" s="37">
        <f>Principal!F5</f>
        <v>0</v>
      </c>
      <c r="AT35" s="40"/>
      <c r="AU35" s="40"/>
      <c r="AV35" s="40"/>
      <c r="AW35" s="40"/>
      <c r="AX35" s="199"/>
      <c r="AY35" s="199"/>
      <c r="AZ35" s="199"/>
      <c r="BA35" s="199"/>
      <c r="BB35" s="199"/>
      <c r="BC35" s="202"/>
      <c r="BD35" s="57"/>
    </row>
    <row r="36" spans="1:56" ht="13.5" thickBot="1" x14ac:dyDescent="0.25">
      <c r="A36" s="602"/>
      <c r="B36" s="600"/>
      <c r="C36" s="30" t="s">
        <v>11</v>
      </c>
      <c r="D36" s="263"/>
      <c r="E36" s="63">
        <f>IF(B!O11="",0,IF(B!O17&lt;B!O11,1,IF(B!O17=B!O11,IF(B!T17&lt;B!T11,1,IF(B!T17=B!T11,IF(B!U17&gt;B!U11,1,0),0)),0)))</f>
        <v>1</v>
      </c>
      <c r="F36" s="63">
        <f>IF(B!O14="",0,IF(B!O17&lt;B!O14,1,IF(B!O17=B!O14,IF(B!T17&lt;B!T14,1,IF(B!T17=B!T14,IF(B!U17&gt;B!U14,1,0),0)),0)))</f>
        <v>0</v>
      </c>
      <c r="G36" s="63">
        <f>IF(B!O20="",0,IF(B!O17&lt;B!O20,1,IF(B!O17=B!O20,IF(B!T17&lt;B!T20,1,IF(B!T17=B!T20,IF(B!U17&gt;B!U20,1,0),0)),0)))</f>
        <v>0</v>
      </c>
      <c r="H36" s="261"/>
      <c r="I36" s="40"/>
      <c r="J36" s="59"/>
      <c r="Y36" s="216">
        <v>20</v>
      </c>
      <c r="Z36" s="217" t="str">
        <f>IF(Consolante!O9=Consolante!U15,Consolante!O21,Consolante!O9)</f>
        <v>Rudi VAN LAETHEM</v>
      </c>
      <c r="AA36" s="34">
        <f t="shared" si="7"/>
        <v>4</v>
      </c>
      <c r="AB36" s="34">
        <f t="shared" si="7"/>
        <v>101</v>
      </c>
      <c r="AC36" s="34">
        <f t="shared" si="7"/>
        <v>156</v>
      </c>
      <c r="AD36" s="34">
        <f t="shared" si="7"/>
        <v>0.55267179487179485</v>
      </c>
      <c r="AE36" s="34">
        <f t="shared" si="7"/>
        <v>1.1000000000000001</v>
      </c>
      <c r="AF36" s="34">
        <f t="shared" si="7"/>
        <v>4</v>
      </c>
      <c r="AH36" s="46">
        <v>34</v>
      </c>
      <c r="AI36" s="37" t="str">
        <f>Principal!B8</f>
        <v>Pascal CORNIL</v>
      </c>
      <c r="AJ36" s="37">
        <f>Principal!C8</f>
        <v>0</v>
      </c>
      <c r="AK36" s="37">
        <f>Principal!D8</f>
        <v>0</v>
      </c>
      <c r="AL36" s="37">
        <f>Principal!E8</f>
        <v>1E-4</v>
      </c>
      <c r="AM36" s="68">
        <f>AK36*Principal!D9</f>
        <v>0</v>
      </c>
      <c r="AN36" s="175"/>
      <c r="AO36" s="175"/>
      <c r="AP36" s="175"/>
      <c r="AQ36" s="60" t="str">
        <f>IF(AJ36=2,AK36/AL36,"/")</f>
        <v>/</v>
      </c>
      <c r="AR36" s="37">
        <f>Principal!F8</f>
        <v>0</v>
      </c>
      <c r="AT36" s="40"/>
      <c r="AU36" s="40"/>
      <c r="AV36" s="40"/>
      <c r="AW36" s="40"/>
      <c r="AX36" s="199"/>
      <c r="BB36" s="83"/>
      <c r="BC36" s="40"/>
      <c r="BD36" s="202"/>
    </row>
    <row r="37" spans="1:56" x14ac:dyDescent="0.2">
      <c r="A37" s="602"/>
      <c r="B37" s="598" t="s">
        <v>16</v>
      </c>
      <c r="C37" s="28" t="s">
        <v>9</v>
      </c>
      <c r="D37" s="44">
        <f>IF(OR(B!D20=2,B!D20=1),B!C21,0)</f>
        <v>0</v>
      </c>
      <c r="E37" s="44">
        <f>IF(OR(B!G20=2,B!G20=1),B!F21,0)</f>
        <v>0</v>
      </c>
      <c r="F37" s="44">
        <f>IF(OR(B!J20=2,B!J20=1),B!I21,0)</f>
        <v>0</v>
      </c>
      <c r="G37" s="250"/>
      <c r="H37" s="248"/>
      <c r="I37" s="54"/>
      <c r="J37" s="59"/>
      <c r="K37" s="57"/>
      <c r="L37" s="40"/>
      <c r="M37" s="40"/>
      <c r="N37" s="40"/>
      <c r="O37" s="40"/>
      <c r="P37" s="40"/>
      <c r="Q37" s="199"/>
      <c r="R37" s="199"/>
      <c r="S37" s="199"/>
      <c r="T37" s="199"/>
      <c r="U37" s="202"/>
      <c r="V37" s="40"/>
      <c r="AD37" s="219"/>
      <c r="AE37" s="219"/>
      <c r="AH37" s="46">
        <v>35</v>
      </c>
      <c r="AI37" s="37" t="str">
        <f>Principal!B11</f>
        <v>Patrick GHYSSELS</v>
      </c>
      <c r="AJ37" s="37">
        <f>Principal!C11</f>
        <v>0</v>
      </c>
      <c r="AK37" s="37">
        <f>Principal!D11</f>
        <v>14</v>
      </c>
      <c r="AL37" s="37">
        <f>Principal!E11</f>
        <v>45</v>
      </c>
      <c r="AM37" s="68">
        <f>AK37*Principal!D12</f>
        <v>14</v>
      </c>
      <c r="AN37" s="175"/>
      <c r="AO37" s="175"/>
      <c r="AP37" s="175"/>
      <c r="AQ37" s="60" t="str">
        <f t="shared" ref="AQ37:AQ49" si="8">IF(AJ37=2,AK37/AL37,"/")</f>
        <v>/</v>
      </c>
      <c r="AR37" s="37">
        <f>Principal!F11</f>
        <v>3</v>
      </c>
      <c r="AT37" s="57"/>
      <c r="AU37" s="57"/>
      <c r="AV37" s="57"/>
      <c r="AW37" s="57"/>
      <c r="AX37" s="201"/>
      <c r="AY37" s="57"/>
      <c r="AZ37" s="57"/>
      <c r="BA37" s="57"/>
      <c r="BB37" s="83"/>
      <c r="BC37" s="57"/>
      <c r="BD37" s="41"/>
    </row>
    <row r="38" spans="1:56" x14ac:dyDescent="0.2">
      <c r="A38" s="602"/>
      <c r="B38" s="599"/>
      <c r="C38" s="29" t="s">
        <v>9</v>
      </c>
      <c r="D38" s="252"/>
      <c r="E38" s="252"/>
      <c r="F38" s="45">
        <f>IF(D37&gt;E37,D37,E37)</f>
        <v>0</v>
      </c>
      <c r="G38" s="45">
        <f>IF(F38&gt;F37,F38,F37)</f>
        <v>0</v>
      </c>
      <c r="H38" s="253"/>
      <c r="I38" s="55"/>
      <c r="J38" s="58"/>
      <c r="N38" s="39"/>
      <c r="O38" s="83"/>
      <c r="P38" s="83"/>
      <c r="Q38" s="83"/>
      <c r="R38" s="83"/>
      <c r="S38" s="83"/>
      <c r="T38" s="83"/>
      <c r="U38" s="83"/>
      <c r="Y38" s="218" t="s">
        <v>145</v>
      </c>
      <c r="Z38" s="218" t="s">
        <v>86</v>
      </c>
      <c r="AA38" s="218" t="s">
        <v>54</v>
      </c>
      <c r="AB38" s="218" t="s">
        <v>88</v>
      </c>
      <c r="AC38" s="218" t="s">
        <v>89</v>
      </c>
      <c r="AD38" s="220" t="s">
        <v>171</v>
      </c>
      <c r="AE38" s="221" t="s">
        <v>9</v>
      </c>
      <c r="AF38" s="218" t="s">
        <v>10</v>
      </c>
      <c r="AH38" s="46">
        <v>36</v>
      </c>
      <c r="AI38" s="37" t="str">
        <f>Principal!B14</f>
        <v>Dominique FERIOL</v>
      </c>
      <c r="AJ38" s="37">
        <f>Principal!C14</f>
        <v>2</v>
      </c>
      <c r="AK38" s="37">
        <f>Principal!D14</f>
        <v>16</v>
      </c>
      <c r="AL38" s="37">
        <f>Principal!E14</f>
        <v>45</v>
      </c>
      <c r="AM38" s="68">
        <f>AK38*Principal!D15</f>
        <v>16</v>
      </c>
      <c r="AN38" s="175"/>
      <c r="AO38" s="175"/>
      <c r="AP38" s="175"/>
      <c r="AQ38" s="60">
        <f t="shared" si="8"/>
        <v>0.35555555555555557</v>
      </c>
      <c r="AR38" s="37">
        <f>Principal!F14</f>
        <v>3</v>
      </c>
      <c r="AT38" s="57"/>
      <c r="AU38" s="57"/>
      <c r="AV38" s="57"/>
      <c r="AW38" s="57"/>
      <c r="AX38" s="201"/>
      <c r="BB38" s="83"/>
      <c r="BC38" s="57"/>
      <c r="BD38" s="57"/>
    </row>
    <row r="39" spans="1:56" x14ac:dyDescent="0.2">
      <c r="A39" s="602"/>
      <c r="B39" s="599"/>
      <c r="C39" s="29" t="s">
        <v>10</v>
      </c>
      <c r="D39" s="37">
        <f>IF(B!E21&lt;B!H21,B!H21,B!E21)</f>
        <v>2</v>
      </c>
      <c r="E39" s="37">
        <f>IF(D39&lt;B!K21,B!K21,D39)</f>
        <v>3</v>
      </c>
      <c r="F39" s="254"/>
      <c r="G39" s="255"/>
      <c r="H39" s="256"/>
      <c r="I39" s="39"/>
      <c r="J39" s="58"/>
      <c r="M39" s="39"/>
      <c r="N39" s="39"/>
      <c r="O39" s="83"/>
      <c r="P39" s="83"/>
      <c r="Q39" s="83"/>
      <c r="R39" s="83"/>
      <c r="S39" s="83"/>
      <c r="T39" s="83"/>
      <c r="U39" s="83"/>
      <c r="Y39" s="216">
        <v>21</v>
      </c>
      <c r="Z39" s="217" t="str">
        <f>IF(Consolante!I6=Consolante!O9,Consolante!I12,Consolante!I6)</f>
        <v>Patrick VAUDAY</v>
      </c>
      <c r="AA39" s="34">
        <f t="shared" ref="AA39:AF42" si="9">LOOKUP($Z39,$AI$102:$AI$136,AJ$102:AJ$136)</f>
        <v>4</v>
      </c>
      <c r="AB39" s="34">
        <f t="shared" si="9"/>
        <v>45</v>
      </c>
      <c r="AC39" s="34">
        <f t="shared" si="9"/>
        <v>96</v>
      </c>
      <c r="AD39" s="34">
        <f t="shared" si="9"/>
        <v>0.36684374999999997</v>
      </c>
      <c r="AE39" s="34">
        <f t="shared" si="9"/>
        <v>0.72222222222222221</v>
      </c>
      <c r="AF39" s="34">
        <f t="shared" si="9"/>
        <v>4</v>
      </c>
      <c r="AH39" s="46">
        <v>37</v>
      </c>
      <c r="AI39" s="37" t="str">
        <f>Principal!B17</f>
        <v>Julie DECHAMPS</v>
      </c>
      <c r="AJ39" s="37">
        <f>Principal!C17</f>
        <v>0</v>
      </c>
      <c r="AK39" s="37">
        <f>Principal!D17</f>
        <v>11</v>
      </c>
      <c r="AL39" s="37">
        <f>Principal!E17</f>
        <v>40</v>
      </c>
      <c r="AM39" s="68">
        <f>AK39*Principal!D18</f>
        <v>11</v>
      </c>
      <c r="AN39" s="175"/>
      <c r="AO39" s="175"/>
      <c r="AP39" s="175"/>
      <c r="AQ39" s="60" t="str">
        <f t="shared" si="8"/>
        <v>/</v>
      </c>
      <c r="AR39" s="37">
        <f>Principal!F17</f>
        <v>3</v>
      </c>
      <c r="AT39" s="57"/>
      <c r="AU39" s="57"/>
      <c r="AV39" s="57"/>
      <c r="AW39" s="57"/>
      <c r="AX39" s="201"/>
      <c r="BB39" s="83"/>
      <c r="BC39" s="57"/>
      <c r="BD39" s="57"/>
    </row>
    <row r="40" spans="1:56" ht="13.5" thickBot="1" x14ac:dyDescent="0.25">
      <c r="A40" s="603"/>
      <c r="B40" s="600"/>
      <c r="C40" s="30" t="s">
        <v>11</v>
      </c>
      <c r="D40" s="263"/>
      <c r="E40" s="63">
        <f>IF(B!O11="",0,IF(B!O20&lt;B!O11,1,IF(B!O20=B!O11,IF(B!T20&lt;B!T11,1,IF(B!T20=B!T11,IF(B!U20&gt;B!U11,1,0),0)),0)))</f>
        <v>1</v>
      </c>
      <c r="F40" s="63">
        <f>IF(B!O14="",0,IF(B!O20&lt;B!O14,1,IF(B!O20=B!O14,IF(B!T20&lt;B!T14,1,IF(B!T20=B!T14,IF(B!U20&gt;B!U14,1,0),0)),0)))</f>
        <v>1</v>
      </c>
      <c r="G40" s="63">
        <f>IF(B!O17="",0,IF(B!O20&lt;B!O17,1,IF(B!O20=B!O17,IF(B!T20&lt;B!T17,1,IF(B!T20=B!T17,IF(B!U20&gt;B!U17,1,0),0)),0)))</f>
        <v>1</v>
      </c>
      <c r="H40" s="262"/>
      <c r="I40" s="40"/>
      <c r="J40" s="58"/>
      <c r="M40" s="39"/>
      <c r="N40" s="39"/>
      <c r="O40" s="83"/>
      <c r="P40" s="83"/>
      <c r="Q40" s="83"/>
      <c r="R40" s="83"/>
      <c r="S40" s="83"/>
      <c r="T40" s="83"/>
      <c r="U40" s="83"/>
      <c r="Y40" s="216">
        <v>22</v>
      </c>
      <c r="Z40" s="217" t="str">
        <f>IF(Consolante!I18=Consolante!O21,Consolante!I24,Consolante!I18)</f>
        <v>Pierre SPINNOY</v>
      </c>
      <c r="AA40" s="34">
        <f t="shared" si="9"/>
        <v>4</v>
      </c>
      <c r="AB40" s="34">
        <f t="shared" si="9"/>
        <v>47</v>
      </c>
      <c r="AC40" s="34">
        <f t="shared" si="9"/>
        <v>115</v>
      </c>
      <c r="AD40" s="34">
        <f t="shared" si="9"/>
        <v>0.35576347826086951</v>
      </c>
      <c r="AE40" s="34">
        <f t="shared" si="9"/>
        <v>0.72222222222222221</v>
      </c>
      <c r="AF40" s="34">
        <f t="shared" si="9"/>
        <v>6</v>
      </c>
      <c r="AH40" s="46">
        <v>38</v>
      </c>
      <c r="AI40" s="37" t="str">
        <f>Principal!B20</f>
        <v>Patrick KESTELOOT</v>
      </c>
      <c r="AJ40" s="37">
        <f>Principal!C20</f>
        <v>2</v>
      </c>
      <c r="AK40" s="37">
        <f>Principal!D20</f>
        <v>25</v>
      </c>
      <c r="AL40" s="37">
        <f>Principal!E20</f>
        <v>40</v>
      </c>
      <c r="AM40" s="68">
        <f>AK40*Principal!D21</f>
        <v>25</v>
      </c>
      <c r="AN40" s="175"/>
      <c r="AO40" s="175"/>
      <c r="AP40" s="175"/>
      <c r="AQ40" s="60">
        <f t="shared" si="8"/>
        <v>0.625</v>
      </c>
      <c r="AR40" s="37">
        <f>Principal!F20</f>
        <v>4</v>
      </c>
      <c r="AT40" s="40"/>
      <c r="AU40" s="41"/>
      <c r="AV40" s="41"/>
      <c r="AW40" s="41"/>
      <c r="AX40" s="199"/>
      <c r="AY40" s="199"/>
      <c r="AZ40" s="199"/>
      <c r="BA40" s="199"/>
      <c r="BB40" s="200"/>
      <c r="BC40" s="41"/>
      <c r="BD40" s="202"/>
    </row>
    <row r="41" spans="1:56" x14ac:dyDescent="0.2">
      <c r="A41" s="257"/>
      <c r="B41" s="257"/>
      <c r="C41" s="57"/>
      <c r="D41" s="55"/>
      <c r="E41" s="55"/>
      <c r="F41" s="55"/>
      <c r="G41" s="55"/>
      <c r="H41" s="54"/>
      <c r="I41" s="54"/>
      <c r="J41" s="58"/>
      <c r="M41" s="39"/>
      <c r="N41" s="39"/>
      <c r="O41" s="83"/>
      <c r="P41" s="83"/>
      <c r="Q41" s="83"/>
      <c r="R41" s="83"/>
      <c r="S41" s="83"/>
      <c r="T41" s="83"/>
      <c r="U41" s="83"/>
      <c r="Y41" s="216">
        <v>23</v>
      </c>
      <c r="Z41" s="217" t="str">
        <f>IF(Consolante!I30=Consolante!O33,Consolante!I36,Consolante!I30)</f>
        <v>Loic TETU</v>
      </c>
      <c r="AA41" s="34">
        <f t="shared" si="9"/>
        <v>4</v>
      </c>
      <c r="AB41" s="34">
        <f t="shared" si="9"/>
        <v>35</v>
      </c>
      <c r="AC41" s="34">
        <f t="shared" si="9"/>
        <v>132</v>
      </c>
      <c r="AD41" s="34">
        <f t="shared" si="9"/>
        <v>0.2305651515151515</v>
      </c>
      <c r="AE41" s="34">
        <f t="shared" si="9"/>
        <v>0.55000000000000004</v>
      </c>
      <c r="AF41" s="34">
        <f t="shared" si="9"/>
        <v>5</v>
      </c>
      <c r="AH41" s="46">
        <v>39</v>
      </c>
      <c r="AI41" s="37" t="str">
        <f>Principal!B23</f>
        <v>Claude DARAKDJIAN</v>
      </c>
      <c r="AJ41" s="37">
        <f>Principal!C23</f>
        <v>0</v>
      </c>
      <c r="AK41" s="37">
        <f>Principal!D23</f>
        <v>2</v>
      </c>
      <c r="AL41" s="37">
        <f>Principal!E23</f>
        <v>16</v>
      </c>
      <c r="AM41" s="68">
        <f>AK41*Principal!D24</f>
        <v>2</v>
      </c>
      <c r="AN41" s="175"/>
      <c r="AO41" s="175"/>
      <c r="AP41" s="175"/>
      <c r="AQ41" s="60" t="str">
        <f t="shared" si="8"/>
        <v>/</v>
      </c>
      <c r="AR41" s="37">
        <f>Principal!F23</f>
        <v>1</v>
      </c>
      <c r="AT41" s="40"/>
      <c r="AU41" s="40"/>
      <c r="AV41" s="40"/>
      <c r="AW41" s="40"/>
      <c r="AX41" s="199"/>
      <c r="BB41" s="83"/>
      <c r="BC41" s="40"/>
      <c r="BD41" s="202"/>
    </row>
    <row r="42" spans="1:56" x14ac:dyDescent="0.2">
      <c r="A42" s="257"/>
      <c r="B42" s="258"/>
      <c r="C42" s="57"/>
      <c r="D42" s="55"/>
      <c r="E42" s="55"/>
      <c r="F42" s="55"/>
      <c r="G42" s="55"/>
      <c r="H42" s="55"/>
      <c r="I42" s="55"/>
      <c r="J42" s="58"/>
      <c r="M42" s="39"/>
      <c r="N42" s="39"/>
      <c r="O42" s="83"/>
      <c r="P42" s="83"/>
      <c r="Q42" s="83"/>
      <c r="R42" s="83"/>
      <c r="S42" s="83"/>
      <c r="T42" s="83"/>
      <c r="U42" s="83"/>
      <c r="Y42" s="216">
        <v>24</v>
      </c>
      <c r="Z42" s="217" t="str">
        <f>IF(Consolante!I42=Consolante!O45,Consolante!I48,Consolante!I42)</f>
        <v>Pascal DE KIMPE</v>
      </c>
      <c r="AA42" s="34">
        <f t="shared" si="9"/>
        <v>2</v>
      </c>
      <c r="AB42" s="34">
        <f t="shared" si="9"/>
        <v>39</v>
      </c>
      <c r="AC42" s="34">
        <f t="shared" si="9"/>
        <v>114</v>
      </c>
      <c r="AD42" s="34">
        <f t="shared" si="9"/>
        <v>0.26773157894736843</v>
      </c>
      <c r="AE42" s="34">
        <f t="shared" si="9"/>
        <v>0.35483870967741937</v>
      </c>
      <c r="AF42" s="34">
        <f t="shared" si="9"/>
        <v>3</v>
      </c>
      <c r="AH42" s="46">
        <v>40</v>
      </c>
      <c r="AI42" s="37" t="str">
        <f>Principal!B26</f>
        <v>David STAELENS</v>
      </c>
      <c r="AJ42" s="37">
        <f>Principal!C26</f>
        <v>2</v>
      </c>
      <c r="AK42" s="37">
        <f>Principal!D26</f>
        <v>13</v>
      </c>
      <c r="AL42" s="37">
        <f>Principal!E26</f>
        <v>16</v>
      </c>
      <c r="AM42" s="68">
        <f>AK42*Principal!D27</f>
        <v>13</v>
      </c>
      <c r="AN42" s="175"/>
      <c r="AO42" s="175"/>
      <c r="AP42" s="175"/>
      <c r="AQ42" s="60">
        <f t="shared" si="8"/>
        <v>0.8125</v>
      </c>
      <c r="AR42" s="37">
        <f>Principal!F26</f>
        <v>3</v>
      </c>
      <c r="AT42" s="57"/>
      <c r="AU42" s="57"/>
      <c r="AV42" s="57"/>
      <c r="AW42" s="57"/>
      <c r="AX42" s="201"/>
      <c r="AY42" s="57"/>
      <c r="AZ42" s="57"/>
      <c r="BA42" s="57"/>
      <c r="BB42" s="83"/>
      <c r="BC42" s="57"/>
      <c r="BD42" s="57"/>
    </row>
    <row r="43" spans="1:56" x14ac:dyDescent="0.2">
      <c r="A43" s="257"/>
      <c r="B43" s="258"/>
      <c r="C43" s="57"/>
      <c r="D43" s="40"/>
      <c r="E43" s="40"/>
      <c r="F43" s="40"/>
      <c r="G43" s="39"/>
      <c r="H43" s="39"/>
      <c r="I43" s="39"/>
      <c r="J43" s="58"/>
      <c r="M43" s="39"/>
      <c r="N43" s="39"/>
      <c r="O43" s="83"/>
      <c r="P43" s="83"/>
      <c r="Q43" s="83"/>
      <c r="R43" s="83"/>
      <c r="S43" s="83"/>
      <c r="T43" s="83"/>
      <c r="U43" s="83"/>
      <c r="AD43" s="219"/>
      <c r="AE43" s="219"/>
      <c r="AH43" s="46">
        <v>41</v>
      </c>
      <c r="AI43" s="37" t="str">
        <f>Principal!B29</f>
        <v>Fabrice LEJEUNE</v>
      </c>
      <c r="AJ43" s="37">
        <f>Principal!C29</f>
        <v>0</v>
      </c>
      <c r="AK43" s="37">
        <f>Principal!D29</f>
        <v>0</v>
      </c>
      <c r="AL43" s="37">
        <f>Principal!E29</f>
        <v>1E-3</v>
      </c>
      <c r="AM43" s="68">
        <f>AK43*Principal!D30</f>
        <v>0</v>
      </c>
      <c r="AN43" s="175"/>
      <c r="AO43" s="175"/>
      <c r="AP43" s="175"/>
      <c r="AQ43" s="60" t="str">
        <f t="shared" si="8"/>
        <v>/</v>
      </c>
      <c r="AR43" s="37">
        <f>Principal!F29</f>
        <v>0</v>
      </c>
      <c r="AT43" s="57"/>
      <c r="AU43" s="57"/>
      <c r="AV43" s="57"/>
      <c r="AW43" s="57"/>
      <c r="AX43" s="201"/>
      <c r="BB43" s="83"/>
      <c r="BC43" s="57"/>
      <c r="BD43" s="57"/>
    </row>
    <row r="44" spans="1:56" x14ac:dyDescent="0.2">
      <c r="A44" s="257"/>
      <c r="B44" s="258"/>
      <c r="C44" s="57"/>
      <c r="D44" s="57"/>
      <c r="E44" s="40"/>
      <c r="F44" s="40"/>
      <c r="G44" s="40"/>
      <c r="H44" s="40"/>
      <c r="I44" s="57"/>
      <c r="J44" s="58"/>
      <c r="M44" s="39"/>
      <c r="N44" s="39"/>
      <c r="O44" s="83"/>
      <c r="P44" s="83"/>
      <c r="Q44" s="83"/>
      <c r="R44" s="83"/>
      <c r="S44" s="83"/>
      <c r="T44" s="83"/>
      <c r="U44" s="83"/>
      <c r="Y44" s="218" t="s">
        <v>145</v>
      </c>
      <c r="Z44" s="218" t="s">
        <v>86</v>
      </c>
      <c r="AA44" s="218" t="s">
        <v>54</v>
      </c>
      <c r="AB44" s="218" t="s">
        <v>88</v>
      </c>
      <c r="AC44" s="218" t="s">
        <v>89</v>
      </c>
      <c r="AD44" s="220" t="s">
        <v>171</v>
      </c>
      <c r="AE44" s="221" t="s">
        <v>9</v>
      </c>
      <c r="AF44" s="218" t="s">
        <v>10</v>
      </c>
      <c r="AH44" s="46">
        <v>42</v>
      </c>
      <c r="AI44" s="37" t="str">
        <f>Principal!B32</f>
        <v>Michel MERLE</v>
      </c>
      <c r="AJ44" s="37">
        <f>Principal!C32</f>
        <v>2</v>
      </c>
      <c r="AK44" s="37">
        <f>Principal!D32</f>
        <v>0</v>
      </c>
      <c r="AL44" s="37">
        <f>Principal!E32</f>
        <v>1E-3</v>
      </c>
      <c r="AM44" s="68">
        <f>AK44*Principal!D33</f>
        <v>0</v>
      </c>
      <c r="AN44" s="175"/>
      <c r="AO44" s="175"/>
      <c r="AP44" s="175"/>
      <c r="AQ44" s="60">
        <f>IF(AJ44=2,AK44/AL44,"/")</f>
        <v>0</v>
      </c>
      <c r="AR44" s="37">
        <f>Principal!F32</f>
        <v>0</v>
      </c>
      <c r="AT44" s="40"/>
      <c r="AU44" s="41"/>
      <c r="AV44" s="41"/>
      <c r="AW44" s="41"/>
      <c r="AX44" s="199"/>
      <c r="AY44" s="199"/>
      <c r="AZ44" s="199"/>
      <c r="BA44" s="199"/>
      <c r="BB44" s="200"/>
      <c r="BC44" s="41"/>
      <c r="BD44" s="41"/>
    </row>
    <row r="45" spans="1:56" x14ac:dyDescent="0.2">
      <c r="J45" s="58"/>
      <c r="M45" s="39"/>
      <c r="N45" s="39"/>
      <c r="O45" s="83"/>
      <c r="P45" s="83"/>
      <c r="Q45" s="83"/>
      <c r="R45" s="83"/>
      <c r="S45" s="83"/>
      <c r="T45" s="83"/>
      <c r="U45" s="83"/>
      <c r="Y45" s="216">
        <v>25</v>
      </c>
      <c r="Z45" s="217" t="str">
        <f>IF(Consolante!B35=Consolante!I36,Consolante!B38,Consolante!B35)</f>
        <v>Kjell PAUWELS</v>
      </c>
      <c r="AA45" s="34">
        <f t="shared" ref="AA45:AF52" si="10">LOOKUP($Z45,$AI$102:$AI$136,AJ$102:AJ$136)</f>
        <v>2</v>
      </c>
      <c r="AB45" s="34">
        <f t="shared" si="10"/>
        <v>55</v>
      </c>
      <c r="AC45" s="34">
        <f t="shared" si="10"/>
        <v>100</v>
      </c>
      <c r="AD45" s="34">
        <f t="shared" si="10"/>
        <v>0.49130200000000002</v>
      </c>
      <c r="AE45" s="34">
        <f t="shared" si="10"/>
        <v>0.65517241379310343</v>
      </c>
      <c r="AF45" s="34">
        <f t="shared" si="10"/>
        <v>4</v>
      </c>
      <c r="AH45" s="46">
        <v>43</v>
      </c>
      <c r="AI45" s="37" t="str">
        <f>Principal!B35</f>
        <v>Fréderic PAPILLON</v>
      </c>
      <c r="AJ45" s="37">
        <f>Principal!C35</f>
        <v>0</v>
      </c>
      <c r="AK45" s="37">
        <f>Principal!D35</f>
        <v>13</v>
      </c>
      <c r="AL45" s="37">
        <f>Principal!E35</f>
        <v>26</v>
      </c>
      <c r="AM45" s="68">
        <f>AK45*Principal!D36</f>
        <v>13</v>
      </c>
      <c r="AN45" s="175"/>
      <c r="AO45" s="175"/>
      <c r="AP45" s="175"/>
      <c r="AQ45" s="60" t="str">
        <f t="shared" si="8"/>
        <v>/</v>
      </c>
      <c r="AR45" s="37">
        <f>Principal!F35</f>
        <v>3</v>
      </c>
      <c r="AT45" s="40"/>
      <c r="AU45" s="40"/>
      <c r="AV45" s="40"/>
      <c r="AW45" s="40"/>
      <c r="AX45" s="199"/>
      <c r="BB45" s="83"/>
      <c r="BC45" s="40"/>
      <c r="BD45" s="41"/>
    </row>
    <row r="46" spans="1:56" ht="13.5" thickBot="1" x14ac:dyDescent="0.25">
      <c r="J46" s="58"/>
      <c r="M46" s="39"/>
      <c r="N46" s="39"/>
      <c r="O46" s="83"/>
      <c r="P46" s="83"/>
      <c r="Q46" s="83"/>
      <c r="R46" s="83"/>
      <c r="S46" s="83"/>
      <c r="T46" s="83"/>
      <c r="U46" s="83"/>
      <c r="Y46" s="216">
        <v>26</v>
      </c>
      <c r="Z46" s="217" t="str">
        <f>IF(Consolante!B41=Consolante!I42,Consolante!B44,Consolante!B41)</f>
        <v>Philippe CABANES</v>
      </c>
      <c r="AA46" s="34">
        <f t="shared" si="10"/>
        <v>2</v>
      </c>
      <c r="AB46" s="34">
        <f t="shared" si="10"/>
        <v>54</v>
      </c>
      <c r="AC46" s="34">
        <f t="shared" si="10"/>
        <v>89</v>
      </c>
      <c r="AD46" s="34">
        <f t="shared" si="10"/>
        <v>0.47483595505617965</v>
      </c>
      <c r="AE46" s="34">
        <f t="shared" si="10"/>
        <v>1.3125</v>
      </c>
      <c r="AF46" s="34">
        <f t="shared" si="10"/>
        <v>5</v>
      </c>
      <c r="AH46" s="46">
        <v>44</v>
      </c>
      <c r="AI46" s="37" t="str">
        <f>Principal!B38</f>
        <v>Christophe LALLEMAND</v>
      </c>
      <c r="AJ46" s="37">
        <f>Principal!C38</f>
        <v>2</v>
      </c>
      <c r="AK46" s="37">
        <f>Principal!D38</f>
        <v>19</v>
      </c>
      <c r="AL46" s="37">
        <f>Principal!E38</f>
        <v>26</v>
      </c>
      <c r="AM46" s="68">
        <f>AK46*Principal!D39</f>
        <v>19</v>
      </c>
      <c r="AN46" s="175"/>
      <c r="AO46" s="175"/>
      <c r="AP46" s="175"/>
      <c r="AQ46" s="60">
        <f t="shared" si="8"/>
        <v>0.73076923076923073</v>
      </c>
      <c r="AR46" s="37">
        <f>Principal!F38</f>
        <v>5</v>
      </c>
      <c r="AT46" s="40"/>
      <c r="AU46" s="40"/>
      <c r="AV46" s="40"/>
      <c r="AW46" s="40"/>
      <c r="AX46" s="199"/>
      <c r="AY46" s="199"/>
      <c r="AZ46" s="199"/>
      <c r="BA46" s="199"/>
      <c r="BB46" s="199"/>
      <c r="BC46" s="202"/>
      <c r="BD46" s="57"/>
    </row>
    <row r="47" spans="1:56" ht="12.75" customHeight="1" x14ac:dyDescent="0.2">
      <c r="A47" s="601" t="s">
        <v>21</v>
      </c>
      <c r="B47" s="598" t="s">
        <v>13</v>
      </c>
      <c r="C47" s="28" t="s">
        <v>9</v>
      </c>
      <c r="D47" s="250"/>
      <c r="E47" s="44">
        <f>IF(OR('C'!G11=2,'C'!G11=1),'C'!F12,0)</f>
        <v>0.95</v>
      </c>
      <c r="F47" s="44">
        <f>IF(OR('C'!J11=2,'C'!J11=1),'C'!I12,0)</f>
        <v>0</v>
      </c>
      <c r="G47" s="44">
        <f>IF(OR('C'!M11=2,'C'!M11=1),'C'!L12,0)</f>
        <v>0</v>
      </c>
      <c r="H47" s="248"/>
      <c r="I47" s="54"/>
      <c r="M47" s="39"/>
      <c r="N47" s="39"/>
      <c r="O47" s="83"/>
      <c r="P47" s="83"/>
      <c r="Q47" s="83"/>
      <c r="R47" s="83"/>
      <c r="S47" s="83"/>
      <c r="T47" s="83"/>
      <c r="U47" s="83"/>
      <c r="Y47" s="216">
        <v>27</v>
      </c>
      <c r="Z47" s="217" t="str">
        <f>IF(Consolante!B11=Consolante!I12,Consolante!B14,Consolante!B11)</f>
        <v>Yves PASTEEL</v>
      </c>
      <c r="AA47" s="34">
        <f t="shared" si="10"/>
        <v>2</v>
      </c>
      <c r="AB47" s="34">
        <f t="shared" si="10"/>
        <v>36</v>
      </c>
      <c r="AC47" s="34">
        <f t="shared" si="10"/>
        <v>69</v>
      </c>
      <c r="AD47" s="34">
        <f t="shared" si="10"/>
        <v>0.40831304347826086</v>
      </c>
      <c r="AE47" s="34">
        <f t="shared" si="10"/>
        <v>0.8666666666666667</v>
      </c>
      <c r="AF47" s="34">
        <f t="shared" si="10"/>
        <v>4</v>
      </c>
      <c r="AH47" s="46">
        <v>45</v>
      </c>
      <c r="AI47" s="37" t="str">
        <f>Principal!B41</f>
        <v>Danny D'HONDT</v>
      </c>
      <c r="AJ47" s="37">
        <f>Principal!C41</f>
        <v>2</v>
      </c>
      <c r="AK47" s="37">
        <f>Principal!D41</f>
        <v>13</v>
      </c>
      <c r="AL47" s="37">
        <f>Principal!E41</f>
        <v>29</v>
      </c>
      <c r="AM47" s="68">
        <f>AK47*Principal!D42</f>
        <v>13</v>
      </c>
      <c r="AN47" s="175"/>
      <c r="AO47" s="175"/>
      <c r="AP47" s="175"/>
      <c r="AQ47" s="60">
        <f t="shared" si="8"/>
        <v>0.44827586206896552</v>
      </c>
      <c r="AR47" s="37">
        <f>Principal!F41</f>
        <v>3</v>
      </c>
      <c r="AT47" s="40"/>
      <c r="AU47" s="40"/>
      <c r="AV47" s="40"/>
      <c r="AW47" s="40"/>
      <c r="AX47" s="199"/>
      <c r="BB47" s="83"/>
      <c r="BC47" s="40"/>
      <c r="BD47" s="57"/>
    </row>
    <row r="48" spans="1:56" x14ac:dyDescent="0.2">
      <c r="A48" s="602"/>
      <c r="B48" s="599"/>
      <c r="C48" s="29" t="s">
        <v>9</v>
      </c>
      <c r="D48" s="252"/>
      <c r="E48" s="251"/>
      <c r="F48" s="45">
        <f>IF(E47&gt;F47,E47,F47)</f>
        <v>0.95</v>
      </c>
      <c r="G48" s="45">
        <f>IF(F48&gt;G47,F48,G47)</f>
        <v>0.95</v>
      </c>
      <c r="H48" s="249"/>
      <c r="I48" s="55"/>
      <c r="M48" s="39"/>
      <c r="N48" s="39"/>
      <c r="O48" s="83"/>
      <c r="P48" s="83"/>
      <c r="Q48" s="83"/>
      <c r="R48" s="83"/>
      <c r="S48" s="83"/>
      <c r="T48" s="83"/>
      <c r="U48" s="83"/>
      <c r="Y48" s="216">
        <v>28</v>
      </c>
      <c r="Z48" s="217" t="str">
        <f>IF(Consolante!B17=Consolante!I18,Consolante!B20,Consolante!B17)</f>
        <v>Jean Marc DEROUALLIERE</v>
      </c>
      <c r="AA48" s="34">
        <f t="shared" si="10"/>
        <v>2</v>
      </c>
      <c r="AB48" s="34">
        <f t="shared" si="10"/>
        <v>51</v>
      </c>
      <c r="AC48" s="34">
        <f t="shared" si="10"/>
        <v>131</v>
      </c>
      <c r="AD48" s="34">
        <f t="shared" si="10"/>
        <v>0.35446259541984732</v>
      </c>
      <c r="AE48" s="34">
        <f t="shared" si="10"/>
        <v>0.4</v>
      </c>
      <c r="AF48" s="34">
        <f t="shared" si="10"/>
        <v>4</v>
      </c>
      <c r="AH48" s="46">
        <v>46</v>
      </c>
      <c r="AI48" s="37" t="str">
        <f>Principal!B44</f>
        <v>Christophe FORTON</v>
      </c>
      <c r="AJ48" s="37">
        <f>Principal!C44</f>
        <v>0</v>
      </c>
      <c r="AK48" s="37">
        <f>Principal!D44</f>
        <v>9</v>
      </c>
      <c r="AL48" s="37">
        <f>Principal!E44</f>
        <v>29</v>
      </c>
      <c r="AM48" s="68">
        <f>AK48*Principal!D45</f>
        <v>9</v>
      </c>
      <c r="AN48" s="175"/>
      <c r="AO48" s="175"/>
      <c r="AP48" s="175"/>
      <c r="AQ48" s="60" t="str">
        <f t="shared" si="8"/>
        <v>/</v>
      </c>
      <c r="AR48" s="37">
        <f>Principal!F44</f>
        <v>2</v>
      </c>
      <c r="AT48" s="40"/>
      <c r="AU48" s="39"/>
      <c r="AV48" s="39"/>
      <c r="AW48" s="39"/>
      <c r="AX48" s="199"/>
      <c r="AY48" s="199"/>
      <c r="AZ48" s="199"/>
      <c r="BA48" s="199"/>
      <c r="BB48" s="83"/>
      <c r="BC48" s="39"/>
      <c r="BD48" s="57"/>
    </row>
    <row r="49" spans="1:56" x14ac:dyDescent="0.2">
      <c r="A49" s="602"/>
      <c r="B49" s="599"/>
      <c r="C49" s="29" t="s">
        <v>10</v>
      </c>
      <c r="D49" s="37">
        <f>IF('C'!H12&lt;'C'!K12,'C'!K12,'C'!H12)</f>
        <v>4</v>
      </c>
      <c r="E49" s="37">
        <f>IF(D49&lt;'C'!N12,'C'!N12,D49)</f>
        <v>4</v>
      </c>
      <c r="F49" s="254"/>
      <c r="G49" s="255"/>
      <c r="H49" s="256"/>
      <c r="I49" s="39"/>
      <c r="J49" s="58"/>
      <c r="M49" s="39"/>
      <c r="N49" s="39"/>
      <c r="O49" s="83"/>
      <c r="P49" s="83"/>
      <c r="Q49" s="83"/>
      <c r="R49" s="83"/>
      <c r="S49" s="83"/>
      <c r="T49" s="83"/>
      <c r="U49" s="83"/>
      <c r="Y49" s="216">
        <v>29</v>
      </c>
      <c r="Z49" s="217" t="str">
        <f>IF(Consolante!B47=Consolante!I48,Consolante!B50,Consolante!B47)</f>
        <v>Claude THOUVENIN</v>
      </c>
      <c r="AA49" s="34">
        <f t="shared" si="10"/>
        <v>2</v>
      </c>
      <c r="AB49" s="34">
        <f t="shared" si="10"/>
        <v>36</v>
      </c>
      <c r="AC49" s="34">
        <f t="shared" si="10"/>
        <v>107</v>
      </c>
      <c r="AD49" s="34">
        <f t="shared" si="10"/>
        <v>0.28362242990654207</v>
      </c>
      <c r="AE49" s="34">
        <f t="shared" si="10"/>
        <v>0.5</v>
      </c>
      <c r="AF49" s="34">
        <f t="shared" si="10"/>
        <v>3</v>
      </c>
      <c r="AH49" s="46">
        <v>47</v>
      </c>
      <c r="AI49" s="37" t="str">
        <f>Principal!B47</f>
        <v>Gino GREMAIN</v>
      </c>
      <c r="AJ49" s="37">
        <f>Principal!C47</f>
        <v>0</v>
      </c>
      <c r="AK49" s="37">
        <f>Principal!D47</f>
        <v>10</v>
      </c>
      <c r="AL49" s="37">
        <f>Principal!E47</f>
        <v>17</v>
      </c>
      <c r="AM49" s="68">
        <f>AK49*Principal!D48</f>
        <v>10</v>
      </c>
      <c r="AN49" s="175"/>
      <c r="AO49" s="175"/>
      <c r="AP49" s="175"/>
      <c r="AQ49" s="60" t="str">
        <f t="shared" si="8"/>
        <v>/</v>
      </c>
      <c r="AR49" s="37">
        <f>Principal!F47</f>
        <v>3</v>
      </c>
      <c r="AT49" s="40"/>
      <c r="AU49" s="40"/>
      <c r="AV49" s="40"/>
      <c r="AW49" s="40"/>
      <c r="AX49" s="199"/>
      <c r="BB49" s="83"/>
      <c r="BC49" s="40"/>
      <c r="BD49" s="41"/>
    </row>
    <row r="50" spans="1:56" ht="13.5" thickBot="1" x14ac:dyDescent="0.25">
      <c r="A50" s="602"/>
      <c r="B50" s="600"/>
      <c r="C50" s="30" t="s">
        <v>11</v>
      </c>
      <c r="D50" s="259"/>
      <c r="E50" s="62">
        <f>IF('C'!O14="",0,IF('C'!O11&lt;'C'!O14,1,IF('C'!O11='C'!O14,IF('C'!T11&lt;'C'!T14,1,IF('C'!T11='C'!T14,IF('C'!U11&gt;'C'!U14,1,0),0)),0)))</f>
        <v>0</v>
      </c>
      <c r="F50" s="62">
        <f>IF('C'!O17="",0,IF('C'!O11&lt;'C'!O17,1,IF('C'!O11='C'!O17,IF('C'!T11&lt;'C'!T17,1,IF('C'!T11='C'!T17,IF('C'!U11&gt;'C'!U17,1,0),0)),0)))</f>
        <v>1</v>
      </c>
      <c r="G50" s="62">
        <f>IF('C'!O20="",0,IF('C'!O11&lt;'C'!O20,1,IF('C'!O11='C'!O20,IF('C'!T11&lt;'C'!T20,1,IF('C'!T11='C'!T20,IF('C'!U11&gt;'C'!U20,1,0),0)),0)))</f>
        <v>0</v>
      </c>
      <c r="H50" s="260"/>
      <c r="I50" s="40"/>
      <c r="J50" s="58"/>
      <c r="M50" s="39"/>
      <c r="N50" s="39"/>
      <c r="O50" s="83"/>
      <c r="P50" s="83"/>
      <c r="Q50" s="83"/>
      <c r="R50" s="83"/>
      <c r="S50" s="83"/>
      <c r="T50" s="83"/>
      <c r="U50" s="83"/>
      <c r="Y50" s="216">
        <v>30</v>
      </c>
      <c r="Z50" s="217" t="str">
        <f>IF(Consolante!B23=Consolante!I24,Consolante!B26,Consolante!B23)</f>
        <v>Joel MASSON</v>
      </c>
      <c r="AA50" s="34">
        <f t="shared" si="10"/>
        <v>1</v>
      </c>
      <c r="AB50" s="34">
        <f t="shared" si="10"/>
        <v>26</v>
      </c>
      <c r="AC50" s="34">
        <f t="shared" si="10"/>
        <v>85</v>
      </c>
      <c r="AD50" s="34">
        <f t="shared" si="10"/>
        <v>0.25217176470588237</v>
      </c>
      <c r="AE50" s="34">
        <f t="shared" si="10"/>
        <v>0.54166666666666663</v>
      </c>
      <c r="AF50" s="34">
        <f t="shared" si="10"/>
        <v>4</v>
      </c>
      <c r="AH50" s="46">
        <v>48</v>
      </c>
      <c r="AI50" s="37" t="str">
        <f>Principal!B50</f>
        <v>Christian BLEU</v>
      </c>
      <c r="AJ50" s="37">
        <f>Principal!C50</f>
        <v>2</v>
      </c>
      <c r="AK50" s="37">
        <f>Principal!D50</f>
        <v>16</v>
      </c>
      <c r="AL50" s="37">
        <f>Principal!E50</f>
        <v>17</v>
      </c>
      <c r="AM50" s="68">
        <f>AK50*Principal!D51</f>
        <v>16</v>
      </c>
      <c r="AN50" s="175"/>
      <c r="AO50" s="175"/>
      <c r="AP50" s="175"/>
      <c r="AQ50" s="60">
        <f>IF(AJ50=2,AK50/AL50,"/")</f>
        <v>0.94117647058823528</v>
      </c>
      <c r="AR50" s="37">
        <f>Principal!F50</f>
        <v>3</v>
      </c>
      <c r="AT50" s="40"/>
      <c r="AU50" s="39"/>
      <c r="AV50" s="39"/>
      <c r="AW50" s="39"/>
      <c r="AX50" s="199"/>
      <c r="AY50" s="199"/>
      <c r="AZ50" s="199"/>
      <c r="BA50" s="199"/>
      <c r="BB50" s="83"/>
      <c r="BC50" s="39"/>
      <c r="BD50" s="57"/>
    </row>
    <row r="51" spans="1:56" x14ac:dyDescent="0.2">
      <c r="A51" s="602"/>
      <c r="B51" s="598" t="s">
        <v>14</v>
      </c>
      <c r="C51" s="28" t="s">
        <v>9</v>
      </c>
      <c r="D51" s="44">
        <f>IF(OR('C'!D14=2,'C'!D14=1),'C'!C15,0)</f>
        <v>0</v>
      </c>
      <c r="E51" s="250"/>
      <c r="F51" s="44">
        <f>IF(OR('C'!J14=2,'C'!J14=1),'C'!I15,0)</f>
        <v>0</v>
      </c>
      <c r="G51" s="44">
        <f>IF(OR('C'!M14=2,'C'!M14=1),'C'!L15,0)</f>
        <v>0.61904761904761907</v>
      </c>
      <c r="H51" s="248"/>
      <c r="I51" s="54"/>
      <c r="J51" s="58"/>
      <c r="M51" s="39"/>
      <c r="N51" s="39"/>
      <c r="O51" s="83"/>
      <c r="P51" s="83"/>
      <c r="Q51" s="83"/>
      <c r="R51" s="83"/>
      <c r="S51" s="83"/>
      <c r="T51" s="83"/>
      <c r="U51" s="83"/>
      <c r="Y51" s="216">
        <v>31</v>
      </c>
      <c r="Z51" s="217" t="str">
        <f>IF(Consolante!B29=Consolante!I30,Consolante!B32,Consolante!B29)</f>
        <v>Pierre DUSSAULE</v>
      </c>
      <c r="AA51" s="34">
        <f t="shared" si="10"/>
        <v>0</v>
      </c>
      <c r="AB51" s="34">
        <f t="shared" si="10"/>
        <v>36</v>
      </c>
      <c r="AC51" s="34">
        <f t="shared" si="10"/>
        <v>98</v>
      </c>
      <c r="AD51" s="34">
        <f t="shared" si="10"/>
        <v>0.28748571428571423</v>
      </c>
      <c r="AE51" s="34" t="str">
        <f t="shared" si="10"/>
        <v>/</v>
      </c>
      <c r="AF51" s="34">
        <f t="shared" si="10"/>
        <v>2</v>
      </c>
      <c r="AH51" s="46">
        <v>49</v>
      </c>
      <c r="AI51" s="37" t="str">
        <f>Consolante!B5</f>
        <v>Christian LETEN</v>
      </c>
      <c r="AJ51" s="37">
        <f>Consolante!C5</f>
        <v>2</v>
      </c>
      <c r="AK51" s="37">
        <f>Consolante!D5</f>
        <v>16</v>
      </c>
      <c r="AL51" s="37">
        <f>Consolante!E5</f>
        <v>19</v>
      </c>
      <c r="AM51" s="68">
        <f>AK51*Consolante!D6</f>
        <v>12.521599999999999</v>
      </c>
      <c r="AN51" s="175"/>
      <c r="AO51" s="175"/>
      <c r="AP51" s="175"/>
      <c r="AQ51" s="60">
        <f t="shared" ref="AQ51:AQ66" si="11">IF(AJ51=2,AK51/AL51,"/")</f>
        <v>0.84210526315789469</v>
      </c>
      <c r="AR51" s="37">
        <f>Consolante!F5</f>
        <v>3</v>
      </c>
      <c r="AT51" s="40"/>
      <c r="AU51" s="40"/>
      <c r="AV51" s="40"/>
      <c r="AW51" s="40"/>
      <c r="AX51" s="199"/>
      <c r="BB51" s="83"/>
      <c r="BC51" s="40"/>
      <c r="BD51" s="41"/>
    </row>
    <row r="52" spans="1:56" x14ac:dyDescent="0.2">
      <c r="A52" s="602"/>
      <c r="B52" s="599"/>
      <c r="C52" s="29" t="s">
        <v>9</v>
      </c>
      <c r="D52" s="252"/>
      <c r="E52" s="252"/>
      <c r="F52" s="45">
        <f>IF(D51&gt;F51,D51,F51)</f>
        <v>0</v>
      </c>
      <c r="G52" s="45">
        <f>IF(F52&gt;G51,F52,G51)</f>
        <v>0.61904761904761907</v>
      </c>
      <c r="H52" s="253"/>
      <c r="I52" s="55"/>
      <c r="J52" s="58"/>
      <c r="M52" s="39"/>
      <c r="N52" s="39"/>
      <c r="O52" s="83"/>
      <c r="P52" s="83"/>
      <c r="Q52" s="83"/>
      <c r="R52" s="83"/>
      <c r="S52" s="83"/>
      <c r="T52" s="83"/>
      <c r="U52" s="83"/>
      <c r="Y52" s="216">
        <v>32</v>
      </c>
      <c r="Z52" s="217" t="str">
        <f>IF(Consolante!B5=Consolante!I6,Consolante!B8,Consolante!B5)</f>
        <v>Herve LEBORGNE</v>
      </c>
      <c r="AA52" s="34">
        <f t="shared" si="10"/>
        <v>0</v>
      </c>
      <c r="AB52" s="34">
        <f t="shared" si="10"/>
        <v>25</v>
      </c>
      <c r="AC52" s="34">
        <f t="shared" si="10"/>
        <v>103</v>
      </c>
      <c r="AD52" s="34">
        <f t="shared" si="10"/>
        <v>0.21105825242718448</v>
      </c>
      <c r="AE52" s="34" t="str">
        <f t="shared" si="10"/>
        <v>/</v>
      </c>
      <c r="AF52" s="34">
        <f t="shared" si="10"/>
        <v>3</v>
      </c>
      <c r="AH52" s="46">
        <v>50</v>
      </c>
      <c r="AI52" s="37" t="str">
        <f>Consolante!B8</f>
        <v>Herve LEBORGNE</v>
      </c>
      <c r="AJ52" s="37">
        <f>Consolante!C8</f>
        <v>0</v>
      </c>
      <c r="AK52" s="37">
        <f>Consolante!D8</f>
        <v>5</v>
      </c>
      <c r="AL52" s="37">
        <f>Consolante!E8</f>
        <v>19</v>
      </c>
      <c r="AM52" s="68">
        <f>AK52*Consolante!D9</f>
        <v>3.9129999999999998</v>
      </c>
      <c r="AN52" s="175"/>
      <c r="AO52" s="175"/>
      <c r="AP52" s="175"/>
      <c r="AQ52" s="60" t="str">
        <f t="shared" si="11"/>
        <v>/</v>
      </c>
      <c r="AR52" s="37">
        <f>Consolante!F8</f>
        <v>3</v>
      </c>
      <c r="AT52" s="40"/>
      <c r="AU52" s="39"/>
      <c r="AV52" s="39"/>
      <c r="AW52" s="39"/>
      <c r="AX52" s="199"/>
      <c r="AY52" s="199"/>
      <c r="AZ52" s="199"/>
      <c r="BA52" s="199"/>
      <c r="BB52" s="83"/>
      <c r="BC52" s="39"/>
      <c r="BD52" s="57"/>
    </row>
    <row r="53" spans="1:56" x14ac:dyDescent="0.2">
      <c r="A53" s="602"/>
      <c r="B53" s="599"/>
      <c r="C53" s="29" t="s">
        <v>10</v>
      </c>
      <c r="D53" s="37">
        <f>IF('C'!E15&lt;'C'!K15,'C'!K15,'C'!E15)</f>
        <v>2</v>
      </c>
      <c r="E53" s="37">
        <f>IF(D53&lt;'C'!N15,'C'!N15,D53)</f>
        <v>3</v>
      </c>
      <c r="F53" s="254"/>
      <c r="G53" s="255"/>
      <c r="H53" s="256"/>
      <c r="I53" s="39"/>
      <c r="J53" s="58"/>
      <c r="M53" s="39"/>
      <c r="N53" s="39"/>
      <c r="O53" s="83"/>
      <c r="P53" s="83"/>
      <c r="Q53" s="83"/>
      <c r="R53" s="83"/>
      <c r="S53" s="83"/>
      <c r="T53" s="83"/>
      <c r="U53" s="83"/>
      <c r="AD53" s="219"/>
      <c r="AE53" s="219"/>
      <c r="AH53" s="46">
        <v>51</v>
      </c>
      <c r="AI53" s="37" t="str">
        <f>Consolante!B11</f>
        <v>Patrick VAUDAY</v>
      </c>
      <c r="AJ53" s="37">
        <f>Consolante!C11</f>
        <v>2</v>
      </c>
      <c r="AK53" s="37">
        <f>Consolante!D11</f>
        <v>13</v>
      </c>
      <c r="AL53" s="37">
        <f>Consolante!E11</f>
        <v>18</v>
      </c>
      <c r="AM53" s="68">
        <f>AK53*Consolante!D12</f>
        <v>10.1738</v>
      </c>
      <c r="AN53" s="175"/>
      <c r="AO53" s="175"/>
      <c r="AP53" s="175"/>
      <c r="AQ53" s="60">
        <f t="shared" si="11"/>
        <v>0.72222222222222221</v>
      </c>
      <c r="AR53" s="37">
        <f>Consolante!F11</f>
        <v>4</v>
      </c>
      <c r="AT53" s="40"/>
      <c r="AU53" s="40"/>
      <c r="AV53" s="40"/>
      <c r="AW53" s="40"/>
      <c r="AX53" s="199"/>
      <c r="BB53" s="83"/>
      <c r="BC53" s="40"/>
      <c r="BD53" s="57"/>
    </row>
    <row r="54" spans="1:56" ht="13.5" thickBot="1" x14ac:dyDescent="0.25">
      <c r="A54" s="602"/>
      <c r="B54" s="600"/>
      <c r="C54" s="30" t="s">
        <v>11</v>
      </c>
      <c r="D54" s="263"/>
      <c r="E54" s="63">
        <f>IF('C'!O11="",0,IF('C'!O14&lt;'C'!O11,1,IF('C'!O14='C'!O11,IF('C'!T14&lt;'C'!T11,1,IF('C'!T14='C'!T11,IF('C'!U14&gt;'C'!U11,1,0),0)),0)))</f>
        <v>1</v>
      </c>
      <c r="F54" s="63">
        <f>IF('C'!O17="",0,IF('C'!O14&lt;'C'!O17,1,IF('C'!O14='C'!O17,IF('C'!T14&lt;'C'!T17,1,IF('C'!T14='C'!T17,IF('C'!U14&gt;'C'!U17,1,0),0)),0)))</f>
        <v>1</v>
      </c>
      <c r="G54" s="63">
        <f>IF('C'!O20="",0,IF('C'!O14&lt;'C'!O20,1,IF('C'!O14='C'!O20,IF('C'!T14&lt;'C'!T20,1,IF('C'!T14='C'!T20,IF('C'!U14&gt;'C'!U20,1,0),0)),0)))</f>
        <v>0</v>
      </c>
      <c r="H54" s="261"/>
      <c r="I54" s="40"/>
      <c r="J54" s="58"/>
      <c r="M54" s="39"/>
      <c r="N54" s="84"/>
      <c r="O54" s="84"/>
      <c r="P54" s="84"/>
      <c r="Q54" s="39"/>
      <c r="R54" s="40"/>
      <c r="S54" s="40"/>
      <c r="T54" s="40"/>
      <c r="U54" s="39"/>
      <c r="Y54" s="265"/>
      <c r="Z54" s="265"/>
      <c r="AA54" s="265"/>
      <c r="AB54" s="265"/>
      <c r="AC54" s="265"/>
      <c r="AD54" s="266"/>
      <c r="AE54" s="267"/>
      <c r="AF54" s="265"/>
      <c r="AH54" s="46">
        <v>52</v>
      </c>
      <c r="AI54" s="37" t="str">
        <f>Consolante!B14</f>
        <v>Yves PASTEEL</v>
      </c>
      <c r="AJ54" s="37">
        <f>Consolante!C14</f>
        <v>0</v>
      </c>
      <c r="AK54" s="37">
        <f>Consolante!D14</f>
        <v>4</v>
      </c>
      <c r="AL54" s="37">
        <f>Consolante!E14</f>
        <v>18</v>
      </c>
      <c r="AM54" s="68">
        <f>AK54*Consolante!D15</f>
        <v>3.1303999999999998</v>
      </c>
      <c r="AN54" s="175"/>
      <c r="AO54" s="175"/>
      <c r="AP54" s="175"/>
      <c r="AQ54" s="60" t="str">
        <f t="shared" si="11"/>
        <v>/</v>
      </c>
      <c r="AR54" s="37">
        <f>Consolante!F14</f>
        <v>2</v>
      </c>
      <c r="AT54" s="40"/>
      <c r="AU54" s="40"/>
      <c r="AV54" s="40"/>
      <c r="AW54" s="40"/>
      <c r="AX54" s="199"/>
      <c r="AY54" s="199"/>
      <c r="AZ54" s="199"/>
      <c r="BA54" s="199"/>
      <c r="BB54" s="199"/>
      <c r="BC54" s="202"/>
      <c r="BD54" s="41"/>
    </row>
    <row r="55" spans="1:56" x14ac:dyDescent="0.2">
      <c r="A55" s="602"/>
      <c r="B55" s="598" t="s">
        <v>15</v>
      </c>
      <c r="C55" s="28" t="s">
        <v>9</v>
      </c>
      <c r="D55" s="44">
        <f>IF(OR('C'!D17=2,'C'!D17=1),'C'!C18,0)</f>
        <v>0.5</v>
      </c>
      <c r="E55" s="44">
        <f>IF(OR('C'!G17=2,'C'!G17=1),'C'!F18,0)</f>
        <v>1.4444444444444444</v>
      </c>
      <c r="F55" s="250"/>
      <c r="G55" s="44">
        <f>IF(OR('C'!M17=2,'C'!M17=1),'C'!L18,0)</f>
        <v>0.76470588235294112</v>
      </c>
      <c r="H55" s="248"/>
      <c r="I55" s="54"/>
      <c r="J55" s="58"/>
      <c r="M55" s="39"/>
      <c r="N55" s="84"/>
      <c r="O55" s="84"/>
      <c r="P55" s="84"/>
      <c r="Q55" s="39"/>
      <c r="R55" s="40"/>
      <c r="S55" s="40"/>
      <c r="T55" s="40"/>
      <c r="U55" s="39"/>
      <c r="Y55" s="184"/>
      <c r="Z55" s="184"/>
      <c r="AA55" s="39"/>
      <c r="AB55" s="39"/>
      <c r="AC55" s="39"/>
      <c r="AD55" s="39"/>
      <c r="AE55" s="39"/>
      <c r="AF55" s="39"/>
      <c r="AH55" s="46">
        <v>53</v>
      </c>
      <c r="AI55" s="37" t="str">
        <f>Consolante!B17</f>
        <v>Jean Marc DEROUALLIERE</v>
      </c>
      <c r="AJ55" s="37">
        <f>Consolante!C17</f>
        <v>0</v>
      </c>
      <c r="AK55" s="37">
        <f>Consolante!D17</f>
        <v>10</v>
      </c>
      <c r="AL55" s="37">
        <f>Consolante!E17</f>
        <v>26</v>
      </c>
      <c r="AM55" s="68">
        <f>AK55*Consolante!D18</f>
        <v>7.8259999999999996</v>
      </c>
      <c r="AN55" s="175"/>
      <c r="AO55" s="175"/>
      <c r="AP55" s="175"/>
      <c r="AQ55" s="60" t="str">
        <f t="shared" si="11"/>
        <v>/</v>
      </c>
      <c r="AR55" s="37">
        <f>Consolante!F17</f>
        <v>4</v>
      </c>
      <c r="AT55" s="40"/>
      <c r="AU55" s="40"/>
      <c r="AV55" s="40"/>
      <c r="AW55" s="40"/>
      <c r="AX55" s="199"/>
      <c r="BB55" s="83"/>
      <c r="BC55" s="40"/>
      <c r="BD55" s="57"/>
    </row>
    <row r="56" spans="1:56" x14ac:dyDescent="0.2">
      <c r="A56" s="602"/>
      <c r="B56" s="599"/>
      <c r="C56" s="29" t="s">
        <v>9</v>
      </c>
      <c r="D56" s="252"/>
      <c r="E56" s="252"/>
      <c r="F56" s="45">
        <f>IF(D55&gt;E55,D55,E55)</f>
        <v>1.4444444444444444</v>
      </c>
      <c r="G56" s="45">
        <f>IF(F56&gt;G55,F56,G55)</f>
        <v>1.4444444444444444</v>
      </c>
      <c r="H56" s="253"/>
      <c r="I56" s="55"/>
      <c r="M56" s="39"/>
      <c r="N56" s="39"/>
      <c r="O56" s="39"/>
      <c r="P56" s="39"/>
      <c r="Q56" s="39"/>
      <c r="R56" s="39"/>
      <c r="S56" s="39"/>
      <c r="T56" s="39"/>
      <c r="U56" s="39"/>
      <c r="Y56" s="184"/>
      <c r="Z56" s="184"/>
      <c r="AA56" s="39"/>
      <c r="AB56" s="39"/>
      <c r="AC56" s="39"/>
      <c r="AD56" s="39"/>
      <c r="AE56" s="39"/>
      <c r="AF56" s="39"/>
      <c r="AH56" s="46">
        <v>54</v>
      </c>
      <c r="AI56" s="37" t="str">
        <f>Consolante!B20</f>
        <v>Rudi VAN LAETHEM</v>
      </c>
      <c r="AJ56" s="37">
        <f>Consolante!C20</f>
        <v>2</v>
      </c>
      <c r="AK56" s="37">
        <f>Consolante!D20</f>
        <v>22</v>
      </c>
      <c r="AL56" s="37">
        <f>Consolante!E20</f>
        <v>26</v>
      </c>
      <c r="AM56" s="68">
        <f>AK56*Consolante!D21</f>
        <v>17.217199999999998</v>
      </c>
      <c r="AN56" s="175"/>
      <c r="AO56" s="175"/>
      <c r="AP56" s="175"/>
      <c r="AQ56" s="60">
        <f t="shared" si="11"/>
        <v>0.84615384615384615</v>
      </c>
      <c r="AR56" s="37">
        <f>Consolante!F20</f>
        <v>4</v>
      </c>
      <c r="AT56" s="40"/>
      <c r="AU56" s="41"/>
      <c r="AV56" s="41"/>
      <c r="AW56" s="41"/>
      <c r="AX56" s="199"/>
      <c r="AY56" s="199"/>
      <c r="AZ56" s="199"/>
      <c r="BA56" s="199"/>
      <c r="BB56" s="200"/>
      <c r="BC56" s="41"/>
      <c r="BD56" s="57"/>
    </row>
    <row r="57" spans="1:56" x14ac:dyDescent="0.2">
      <c r="A57" s="602"/>
      <c r="B57" s="599"/>
      <c r="C57" s="29" t="s">
        <v>10</v>
      </c>
      <c r="D57" s="37">
        <f>IF('C'!E18&lt;'C'!H18,'C'!H18,'C'!E18)</f>
        <v>4</v>
      </c>
      <c r="E57" s="37">
        <f>IF(D57&lt;'C'!N18,'C'!N18,D57)</f>
        <v>4</v>
      </c>
      <c r="F57" s="254"/>
      <c r="G57" s="255"/>
      <c r="H57" s="256"/>
      <c r="I57" s="39"/>
      <c r="M57" s="39"/>
      <c r="N57" s="39"/>
      <c r="O57" s="39"/>
      <c r="P57" s="39"/>
      <c r="Q57" s="39"/>
      <c r="R57" s="39"/>
      <c r="S57" s="39"/>
      <c r="T57" s="39"/>
      <c r="U57" s="39"/>
      <c r="Y57" s="184"/>
      <c r="Z57" s="184"/>
      <c r="AA57" s="39"/>
      <c r="AB57" s="39"/>
      <c r="AC57" s="39"/>
      <c r="AD57" s="39"/>
      <c r="AE57" s="39"/>
      <c r="AF57" s="39"/>
      <c r="AH57" s="46">
        <v>55</v>
      </c>
      <c r="AI57" s="37" t="str">
        <f>Consolante!B23</f>
        <v>Pierre SPINNOY</v>
      </c>
      <c r="AJ57" s="37">
        <f>Consolante!C23</f>
        <v>2</v>
      </c>
      <c r="AK57" s="37">
        <f>Consolante!D23</f>
        <v>13</v>
      </c>
      <c r="AL57" s="37">
        <f>Consolante!E23</f>
        <v>18</v>
      </c>
      <c r="AM57" s="68">
        <f>AK57*Consolante!D24</f>
        <v>10.1738</v>
      </c>
      <c r="AN57" s="175"/>
      <c r="AO57" s="175"/>
      <c r="AP57" s="175"/>
      <c r="AQ57" s="60">
        <f t="shared" si="11"/>
        <v>0.72222222222222221</v>
      </c>
      <c r="AR57" s="37">
        <f>Consolante!F23</f>
        <v>3</v>
      </c>
      <c r="AT57" s="40"/>
      <c r="AU57" s="40"/>
      <c r="AV57" s="40"/>
      <c r="AW57" s="40"/>
      <c r="AX57" s="199"/>
      <c r="BB57" s="83"/>
      <c r="BC57" s="40"/>
      <c r="BD57" s="57"/>
    </row>
    <row r="58" spans="1:56" ht="13.5" thickBot="1" x14ac:dyDescent="0.25">
      <c r="A58" s="602"/>
      <c r="B58" s="600"/>
      <c r="C58" s="30" t="s">
        <v>11</v>
      </c>
      <c r="D58" s="263"/>
      <c r="E58" s="63">
        <f>IF('C'!O11="",0,IF('C'!O17&lt;'C'!O11,1,IF('C'!O17='C'!O11,IF('C'!T17&lt;'C'!T11,1,IF('C'!T17='C'!T11,IF('C'!U17&gt;'C'!U11,1,0),0)),0)))</f>
        <v>0</v>
      </c>
      <c r="F58" s="63">
        <f>IF('C'!O14="",0,IF('C'!O17&lt;'C'!O14,1,IF('C'!O17='C'!O14,IF('C'!T17&lt;'C'!T14,1,IF('C'!T17='C'!T14,IF('C'!U17&gt;'C'!U14,1,0),0)),0)))</f>
        <v>0</v>
      </c>
      <c r="G58" s="63">
        <f>IF('C'!O20="",0,IF('C'!O17&lt;'C'!O20,1,IF('C'!O17='C'!O20,IF('C'!T17&lt;'C'!T20,1,IF('C'!T17='C'!T20,IF('C'!U17&gt;'C'!U20,1,0),0)),0)))</f>
        <v>0</v>
      </c>
      <c r="H58" s="261"/>
      <c r="I58" s="40"/>
      <c r="J58" s="58"/>
      <c r="M58" s="39"/>
      <c r="N58" s="39"/>
      <c r="O58" s="39"/>
      <c r="P58" s="39"/>
      <c r="Q58" s="39"/>
      <c r="R58" s="39"/>
      <c r="S58" s="39"/>
      <c r="T58" s="39"/>
      <c r="U58" s="39"/>
      <c r="AH58" s="46">
        <v>56</v>
      </c>
      <c r="AI58" s="37" t="str">
        <f>Consolante!B26</f>
        <v>Joel MASSON</v>
      </c>
      <c r="AJ58" s="37">
        <f>Consolante!C26</f>
        <v>0</v>
      </c>
      <c r="AK58" s="37">
        <f>Consolante!D26</f>
        <v>8</v>
      </c>
      <c r="AL58" s="37">
        <f>Consolante!E26</f>
        <v>18</v>
      </c>
      <c r="AM58" s="68">
        <f>AK58*Consolante!D27</f>
        <v>6.2607999999999997</v>
      </c>
      <c r="AN58" s="175"/>
      <c r="AO58" s="175"/>
      <c r="AP58" s="175"/>
      <c r="AQ58" s="60" t="str">
        <f t="shared" si="11"/>
        <v>/</v>
      </c>
      <c r="AR58" s="37">
        <f>Consolante!F26</f>
        <v>3</v>
      </c>
      <c r="AT58" s="40"/>
      <c r="AU58" s="40"/>
      <c r="AV58" s="40"/>
      <c r="AW58" s="40"/>
      <c r="AX58" s="199"/>
      <c r="AY58" s="199"/>
      <c r="AZ58" s="199"/>
      <c r="BA58" s="199"/>
      <c r="BB58" s="199"/>
      <c r="BC58" s="202"/>
      <c r="BD58" s="57"/>
    </row>
    <row r="59" spans="1:56" x14ac:dyDescent="0.2">
      <c r="A59" s="602"/>
      <c r="B59" s="598" t="s">
        <v>16</v>
      </c>
      <c r="C59" s="28" t="s">
        <v>9</v>
      </c>
      <c r="D59" s="44">
        <f>IF(OR('C'!D20=2,'C'!D20=1),'C'!C21,0)</f>
        <v>0.2558139534883721</v>
      </c>
      <c r="E59" s="44">
        <f>IF(OR('C'!G20=2,'C'!G20=1),'C'!F21,0)</f>
        <v>0</v>
      </c>
      <c r="F59" s="44">
        <f>IF(OR('C'!J20=2,'C'!J20=1),'C'!I21,0)</f>
        <v>0</v>
      </c>
      <c r="G59" s="250"/>
      <c r="H59" s="248"/>
      <c r="I59" s="54"/>
      <c r="J59" s="58"/>
      <c r="AH59" s="46">
        <v>57</v>
      </c>
      <c r="AI59" s="37" t="str">
        <f>Consolante!B29</f>
        <v>Corentin LEBORGNE</v>
      </c>
      <c r="AJ59" s="37">
        <f>Consolante!C29</f>
        <v>2</v>
      </c>
      <c r="AK59" s="37">
        <f>Consolante!D29</f>
        <v>16</v>
      </c>
      <c r="AL59" s="37">
        <f>Consolante!E29</f>
        <v>33</v>
      </c>
      <c r="AM59" s="68">
        <f>AK59*Consolante!D30</f>
        <v>12.521599999999999</v>
      </c>
      <c r="AN59" s="175"/>
      <c r="AO59" s="175"/>
      <c r="AP59" s="175"/>
      <c r="AQ59" s="60">
        <f t="shared" si="11"/>
        <v>0.48484848484848486</v>
      </c>
      <c r="AR59" s="37">
        <f>Consolante!F29</f>
        <v>3</v>
      </c>
      <c r="AT59" s="40"/>
      <c r="AU59" s="40"/>
      <c r="AV59" s="40"/>
      <c r="AW59" s="40"/>
      <c r="AX59" s="199"/>
      <c r="BB59" s="83"/>
      <c r="BC59" s="40"/>
      <c r="BD59" s="57"/>
    </row>
    <row r="60" spans="1:56" x14ac:dyDescent="0.2">
      <c r="A60" s="602"/>
      <c r="B60" s="599"/>
      <c r="C60" s="29" t="s">
        <v>9</v>
      </c>
      <c r="D60" s="252"/>
      <c r="E60" s="252"/>
      <c r="F60" s="45">
        <f>IF(D59&gt;E59,D59,E59)</f>
        <v>0.2558139534883721</v>
      </c>
      <c r="G60" s="45">
        <f>IF(F60&gt;F59,F60,F59)</f>
        <v>0.2558139534883721</v>
      </c>
      <c r="H60" s="253"/>
      <c r="I60" s="55"/>
      <c r="J60" s="58"/>
      <c r="AH60" s="46">
        <v>58</v>
      </c>
      <c r="AI60" s="37" t="str">
        <f>Consolante!B32</f>
        <v>Pierre DUSSAULE</v>
      </c>
      <c r="AJ60" s="37">
        <f>Consolante!C32</f>
        <v>0</v>
      </c>
      <c r="AK60" s="37">
        <f>Consolante!D32</f>
        <v>11</v>
      </c>
      <c r="AL60" s="37">
        <f>Consolante!E32</f>
        <v>33</v>
      </c>
      <c r="AM60" s="68">
        <f>AK60*Consolante!D33</f>
        <v>8.6085999999999991</v>
      </c>
      <c r="AN60" s="175"/>
      <c r="AO60" s="175"/>
      <c r="AP60" s="175"/>
      <c r="AQ60" s="60" t="str">
        <f t="shared" si="11"/>
        <v>/</v>
      </c>
      <c r="AR60" s="37">
        <f>Consolante!F32</f>
        <v>2</v>
      </c>
      <c r="AT60" s="40"/>
      <c r="AU60" s="41"/>
      <c r="AV60" s="41"/>
      <c r="AW60" s="41"/>
      <c r="AX60" s="199"/>
      <c r="AY60" s="199"/>
      <c r="AZ60" s="199"/>
      <c r="BA60" s="199"/>
      <c r="BB60" s="200"/>
      <c r="BC60" s="41"/>
      <c r="BD60" s="57"/>
    </row>
    <row r="61" spans="1:56" x14ac:dyDescent="0.2">
      <c r="A61" s="602"/>
      <c r="B61" s="599"/>
      <c r="C61" s="29" t="s">
        <v>10</v>
      </c>
      <c r="D61" s="37">
        <f>IF('C'!E21&lt;'C'!H21,'C'!H21,'C'!E21)</f>
        <v>2</v>
      </c>
      <c r="E61" s="37">
        <f>IF(D61&lt;'C'!K21,'C'!K21,D61)</f>
        <v>2</v>
      </c>
      <c r="F61" s="254"/>
      <c r="G61" s="255"/>
      <c r="H61" s="256"/>
      <c r="I61" s="39"/>
      <c r="AH61" s="46">
        <v>59</v>
      </c>
      <c r="AI61" s="37" t="str">
        <f>Consolante!B35</f>
        <v>Kjell PAUWELS</v>
      </c>
      <c r="AJ61" s="37">
        <f>Consolante!C35</f>
        <v>0</v>
      </c>
      <c r="AK61" s="37">
        <f>Consolante!D35</f>
        <v>10</v>
      </c>
      <c r="AL61" s="37">
        <f>Consolante!E35</f>
        <v>20</v>
      </c>
      <c r="AM61" s="68">
        <f>AK61*Consolante!D36</f>
        <v>7.8259999999999996</v>
      </c>
      <c r="AN61" s="175"/>
      <c r="AO61" s="175"/>
      <c r="AP61" s="175"/>
      <c r="AQ61" s="60" t="str">
        <f t="shared" si="11"/>
        <v>/</v>
      </c>
      <c r="AR61" s="37">
        <f>Consolante!F35</f>
        <v>3</v>
      </c>
      <c r="AT61" s="40"/>
      <c r="AU61" s="40"/>
      <c r="AV61" s="40"/>
      <c r="AW61" s="40"/>
      <c r="AX61" s="199"/>
      <c r="BB61" s="83"/>
      <c r="BC61" s="40"/>
      <c r="BD61" s="57"/>
    </row>
    <row r="62" spans="1:56" ht="13.5" thickBot="1" x14ac:dyDescent="0.25">
      <c r="A62" s="603"/>
      <c r="B62" s="600"/>
      <c r="C62" s="30" t="s">
        <v>11</v>
      </c>
      <c r="D62" s="263"/>
      <c r="E62" s="63">
        <f>IF('C'!O11="",0,IF('C'!O20&lt;'C'!O11,1,IF('C'!O20='C'!O11,IF('C'!T20&lt;'C'!T11,1,IF('C'!T20='C'!T11,IF('C'!U20&gt;'C'!U11,1,0),0)),0)))</f>
        <v>1</v>
      </c>
      <c r="F62" s="63">
        <f>IF('C'!O14="",0,IF('C'!O20&lt;'C'!O14,1,IF('C'!O20='C'!O14,IF('C'!T20&lt;'C'!T14,1,IF('C'!T20='C'!T14,IF('C'!U20&gt;'C'!U14,1,0),0)),0)))</f>
        <v>1</v>
      </c>
      <c r="G62" s="63">
        <f>IF('C'!O17="",0,IF('C'!O20&lt;'C'!O17,1,IF('C'!O20='C'!O17,IF('C'!T20&lt;'C'!T17,1,IF('C'!T20='C'!T17,IF('C'!U20&gt;'C'!U17,1,0),0)),0)))</f>
        <v>1</v>
      </c>
      <c r="H62" s="262"/>
      <c r="I62" s="40"/>
      <c r="AH62" s="46">
        <v>60</v>
      </c>
      <c r="AI62" s="37" t="str">
        <f>Consolante!B38</f>
        <v>Loic TETU</v>
      </c>
      <c r="AJ62" s="37">
        <f>Consolante!C38</f>
        <v>2</v>
      </c>
      <c r="AK62" s="37">
        <f>Consolante!D38</f>
        <v>11</v>
      </c>
      <c r="AL62" s="37">
        <f>Consolante!E38</f>
        <v>20</v>
      </c>
      <c r="AM62" s="68">
        <f>AK62*Consolante!D39</f>
        <v>8.6085999999999991</v>
      </c>
      <c r="AN62" s="175"/>
      <c r="AO62" s="175"/>
      <c r="AP62" s="175"/>
      <c r="AQ62" s="60">
        <f t="shared" si="11"/>
        <v>0.55000000000000004</v>
      </c>
      <c r="AR62" s="37">
        <f>Consolante!F38</f>
        <v>5</v>
      </c>
      <c r="AT62" s="57"/>
      <c r="AU62" s="57"/>
      <c r="AV62" s="57"/>
      <c r="AW62" s="57"/>
      <c r="AX62" s="201"/>
      <c r="BB62" s="83"/>
      <c r="BC62" s="57"/>
      <c r="BD62" s="57"/>
    </row>
    <row r="63" spans="1:56" x14ac:dyDescent="0.2">
      <c r="A63" s="257"/>
      <c r="B63" s="257"/>
      <c r="C63" s="57"/>
      <c r="D63" s="55"/>
      <c r="E63" s="55"/>
      <c r="F63" s="55"/>
      <c r="G63" s="55"/>
      <c r="H63" s="54"/>
      <c r="I63" s="54"/>
      <c r="AH63" s="46">
        <v>61</v>
      </c>
      <c r="AI63" s="37" t="str">
        <f>Consolante!B41</f>
        <v>Philippe CABANES</v>
      </c>
      <c r="AJ63" s="37">
        <f>Consolante!C41</f>
        <v>0</v>
      </c>
      <c r="AK63" s="37">
        <f>Consolante!D41</f>
        <v>11</v>
      </c>
      <c r="AL63" s="37">
        <f>Consolante!E41</f>
        <v>31</v>
      </c>
      <c r="AM63" s="68">
        <f>AK63*Consolante!D42</f>
        <v>8.6085999999999991</v>
      </c>
      <c r="AN63" s="175"/>
      <c r="AO63" s="175"/>
      <c r="AP63" s="175"/>
      <c r="AQ63" s="60" t="str">
        <f t="shared" si="11"/>
        <v>/</v>
      </c>
      <c r="AR63" s="37">
        <f>Consolante!F41</f>
        <v>2</v>
      </c>
      <c r="AT63" s="40"/>
      <c r="AU63" s="40"/>
      <c r="AV63" s="40"/>
      <c r="AW63" s="40"/>
      <c r="AX63" s="199"/>
      <c r="AY63" s="199"/>
      <c r="AZ63" s="199"/>
      <c r="BA63" s="199"/>
      <c r="BB63" s="199"/>
      <c r="BC63" s="202"/>
      <c r="BD63" s="57"/>
    </row>
    <row r="64" spans="1:56" x14ac:dyDescent="0.2">
      <c r="A64" s="257"/>
      <c r="B64" s="258"/>
      <c r="C64" s="57"/>
      <c r="D64" s="55"/>
      <c r="E64" s="55"/>
      <c r="F64" s="55"/>
      <c r="G64" s="55"/>
      <c r="H64" s="55"/>
      <c r="I64" s="55"/>
      <c r="AH64" s="46">
        <v>62</v>
      </c>
      <c r="AI64" s="37" t="str">
        <f>Consolante!B44</f>
        <v>Pascal DE KIMPE</v>
      </c>
      <c r="AJ64" s="37">
        <f>Consolante!C44</f>
        <v>2</v>
      </c>
      <c r="AK64" s="37">
        <f>Consolante!D44</f>
        <v>11</v>
      </c>
      <c r="AL64" s="37">
        <f>Consolante!E44</f>
        <v>31</v>
      </c>
      <c r="AM64" s="68">
        <f>AK64*Consolante!D45</f>
        <v>8.6085999999999991</v>
      </c>
      <c r="AN64" s="175"/>
      <c r="AO64" s="175"/>
      <c r="AP64" s="175"/>
      <c r="AQ64" s="60">
        <f t="shared" si="11"/>
        <v>0.35483870967741937</v>
      </c>
      <c r="AR64" s="37">
        <f>Consolante!F44</f>
        <v>2</v>
      </c>
      <c r="AT64" s="40"/>
      <c r="AU64" s="40"/>
      <c r="AV64" s="40"/>
      <c r="AW64" s="40"/>
      <c r="AX64" s="199"/>
      <c r="BB64" s="83"/>
      <c r="BC64" s="40"/>
      <c r="BD64" s="41"/>
    </row>
    <row r="65" spans="1:56" x14ac:dyDescent="0.2">
      <c r="A65" s="257"/>
      <c r="B65" s="258"/>
      <c r="C65" s="57"/>
      <c r="D65" s="40"/>
      <c r="E65" s="40"/>
      <c r="F65" s="40"/>
      <c r="G65" s="39"/>
      <c r="H65" s="39"/>
      <c r="I65" s="39"/>
      <c r="AH65" s="46">
        <v>63</v>
      </c>
      <c r="AI65" s="37" t="str">
        <f>Consolante!B47</f>
        <v>Claude THOUVENIN</v>
      </c>
      <c r="AJ65" s="37">
        <f>Consolante!C47</f>
        <v>0</v>
      </c>
      <c r="AK65" s="37">
        <f>Consolante!D47</f>
        <v>7</v>
      </c>
      <c r="AL65" s="37">
        <f>Consolante!E47</f>
        <v>21</v>
      </c>
      <c r="AM65" s="68">
        <f>AK65*Consolante!D48</f>
        <v>5.4781999999999993</v>
      </c>
      <c r="AN65" s="175"/>
      <c r="AO65" s="175"/>
      <c r="AP65" s="175"/>
      <c r="AQ65" s="60" t="str">
        <f t="shared" si="11"/>
        <v>/</v>
      </c>
      <c r="AR65" s="37">
        <f>Consolante!F47</f>
        <v>2</v>
      </c>
      <c r="AT65" s="57"/>
      <c r="AU65" s="57"/>
      <c r="AV65" s="57"/>
      <c r="AW65" s="57"/>
      <c r="AX65" s="201"/>
      <c r="AY65" s="57"/>
      <c r="AZ65" s="57"/>
      <c r="BA65" s="57"/>
      <c r="BB65" s="83"/>
      <c r="BC65" s="57"/>
      <c r="BD65" s="57"/>
    </row>
    <row r="66" spans="1:56" x14ac:dyDescent="0.2">
      <c r="A66" s="257"/>
      <c r="B66" s="258"/>
      <c r="C66" s="57"/>
      <c r="D66" s="57"/>
      <c r="E66" s="40"/>
      <c r="F66" s="40"/>
      <c r="G66" s="40"/>
      <c r="H66" s="40"/>
      <c r="I66" s="57"/>
      <c r="AH66" s="46">
        <v>64</v>
      </c>
      <c r="AI66" s="37" t="str">
        <f>Consolante!B50</f>
        <v>Bart REINDERS</v>
      </c>
      <c r="AJ66" s="37">
        <f>Consolante!C50</f>
        <v>2</v>
      </c>
      <c r="AK66" s="37">
        <f>Consolante!D50</f>
        <v>13</v>
      </c>
      <c r="AL66" s="37">
        <f>Consolante!E50</f>
        <v>21</v>
      </c>
      <c r="AM66" s="68">
        <f>AK66*Consolante!D51</f>
        <v>10.1738</v>
      </c>
      <c r="AN66" s="175"/>
      <c r="AO66" s="175"/>
      <c r="AP66" s="175"/>
      <c r="AQ66" s="60">
        <f t="shared" si="11"/>
        <v>0.61904761904761907</v>
      </c>
      <c r="AR66" s="37">
        <f>Consolante!F50</f>
        <v>4</v>
      </c>
      <c r="AT66" s="40"/>
      <c r="AU66" s="41"/>
      <c r="AV66" s="41"/>
      <c r="AW66" s="41"/>
      <c r="AX66" s="199"/>
      <c r="AY66" s="199"/>
      <c r="AZ66" s="199"/>
      <c r="BA66" s="199"/>
      <c r="BB66" s="200"/>
      <c r="BC66" s="41"/>
      <c r="BD66" s="57"/>
    </row>
    <row r="67" spans="1:56" x14ac:dyDescent="0.2">
      <c r="AH67" s="46">
        <v>65</v>
      </c>
      <c r="AI67" s="46" t="str">
        <f>Principal!I6</f>
        <v>Thibault MASSON</v>
      </c>
      <c r="AJ67" s="46">
        <f>Principal!J6</f>
        <v>0</v>
      </c>
      <c r="AK67" s="46">
        <f>Principal!K6</f>
        <v>12</v>
      </c>
      <c r="AL67" s="46">
        <f>Principal!L6</f>
        <v>50</v>
      </c>
      <c r="AM67" s="176">
        <f>AK67*Principal!K8</f>
        <v>12</v>
      </c>
      <c r="AN67" s="46"/>
      <c r="AO67" s="46"/>
      <c r="AP67" s="46"/>
      <c r="AQ67" s="60" t="str">
        <f t="shared" ref="AQ67:AQ94" si="12">IF(AJ67=2,AK67/AL67,"/")</f>
        <v>/</v>
      </c>
      <c r="AR67" s="46">
        <f>Principal!M6</f>
        <v>2</v>
      </c>
      <c r="AT67" s="40"/>
      <c r="AU67" s="40"/>
      <c r="AV67" s="40"/>
      <c r="AW67" s="40"/>
      <c r="AX67" s="199"/>
      <c r="BB67" s="83"/>
      <c r="BC67" s="40"/>
      <c r="BD67" s="202"/>
    </row>
    <row r="68" spans="1:56" ht="13.5" thickBot="1" x14ac:dyDescent="0.25">
      <c r="AH68" s="46">
        <v>66</v>
      </c>
      <c r="AI68" s="46" t="str">
        <f>Principal!I12</f>
        <v>Dominique FERIOL</v>
      </c>
      <c r="AJ68" s="46">
        <f>Principal!J12</f>
        <v>2</v>
      </c>
      <c r="AK68" s="46">
        <f>Principal!K12</f>
        <v>16</v>
      </c>
      <c r="AL68" s="46">
        <f>Principal!L12</f>
        <v>50</v>
      </c>
      <c r="AM68" s="176">
        <f>AK68*Principal!K14</f>
        <v>16</v>
      </c>
      <c r="AN68" s="46"/>
      <c r="AO68" s="46"/>
      <c r="AP68" s="46"/>
      <c r="AQ68" s="60">
        <f t="shared" si="12"/>
        <v>0.32</v>
      </c>
      <c r="AR68" s="46">
        <f>Principal!M12</f>
        <v>3</v>
      </c>
      <c r="AT68" s="40"/>
      <c r="AU68" s="41"/>
      <c r="AV68" s="41"/>
      <c r="AW68" s="41"/>
      <c r="AX68" s="199"/>
      <c r="AY68" s="199"/>
      <c r="AZ68" s="199"/>
      <c r="BA68" s="199"/>
      <c r="BB68" s="200"/>
      <c r="BC68" s="41"/>
      <c r="BD68" s="57"/>
    </row>
    <row r="69" spans="1:56" ht="12.95" customHeight="1" x14ac:dyDescent="0.2">
      <c r="A69" s="601" t="s">
        <v>22</v>
      </c>
      <c r="B69" s="598" t="s">
        <v>13</v>
      </c>
      <c r="C69" s="28" t="s">
        <v>9</v>
      </c>
      <c r="D69" s="250"/>
      <c r="E69" s="44">
        <f>IF(OR(D!G11=2,D!G11=1),D!F12,0)</f>
        <v>0</v>
      </c>
      <c r="F69" s="44">
        <f>IF(OR(D!J11=2,D!J11=1),D!I12,0)</f>
        <v>0</v>
      </c>
      <c r="G69" s="44">
        <f>IF(OR(D!M11=2,D!M11=1),D!L12,0)</f>
        <v>0</v>
      </c>
      <c r="H69" s="248"/>
      <c r="I69" s="54"/>
      <c r="AH69" s="46">
        <v>67</v>
      </c>
      <c r="AI69" s="46" t="str">
        <f>Principal!I18</f>
        <v>Patrick KESTELOOT</v>
      </c>
      <c r="AJ69" s="46">
        <f>Principal!J18</f>
        <v>0</v>
      </c>
      <c r="AK69" s="46">
        <f>Principal!K18</f>
        <v>17</v>
      </c>
      <c r="AL69" s="46">
        <f>Principal!L18</f>
        <v>33</v>
      </c>
      <c r="AM69" s="176">
        <f>AK69*Principal!K20</f>
        <v>17</v>
      </c>
      <c r="AN69" s="46"/>
      <c r="AO69" s="46"/>
      <c r="AP69" s="46"/>
      <c r="AQ69" s="60" t="str">
        <f t="shared" si="12"/>
        <v>/</v>
      </c>
      <c r="AR69" s="46">
        <f>Principal!M18</f>
        <v>5</v>
      </c>
      <c r="AT69" s="40"/>
      <c r="AU69" s="40"/>
      <c r="AV69" s="40"/>
      <c r="AW69" s="40"/>
      <c r="AX69" s="199"/>
      <c r="BB69" s="83"/>
      <c r="BC69" s="40"/>
      <c r="BD69" s="41"/>
    </row>
    <row r="70" spans="1:56" x14ac:dyDescent="0.2">
      <c r="A70" s="602"/>
      <c r="B70" s="599"/>
      <c r="C70" s="29" t="s">
        <v>9</v>
      </c>
      <c r="D70" s="252"/>
      <c r="E70" s="251"/>
      <c r="F70" s="45">
        <f>IF(E69&gt;F69,E69,F69)</f>
        <v>0</v>
      </c>
      <c r="G70" s="45">
        <f>IF(F70&gt;G69,F70,G69)</f>
        <v>0</v>
      </c>
      <c r="H70" s="249"/>
      <c r="I70" s="54"/>
      <c r="AH70" s="46">
        <v>68</v>
      </c>
      <c r="AI70" s="46" t="str">
        <f>Principal!I24</f>
        <v>David STAELENS</v>
      </c>
      <c r="AJ70" s="46">
        <f>Principal!J24</f>
        <v>2</v>
      </c>
      <c r="AK70" s="46">
        <f>Principal!K24</f>
        <v>13</v>
      </c>
      <c r="AL70" s="46">
        <f>Principal!L24</f>
        <v>33</v>
      </c>
      <c r="AM70" s="176">
        <f>AK70*Principal!K26</f>
        <v>13</v>
      </c>
      <c r="AN70" s="46"/>
      <c r="AO70" s="46"/>
      <c r="AP70" s="46"/>
      <c r="AQ70" s="60">
        <f t="shared" si="12"/>
        <v>0.39393939393939392</v>
      </c>
      <c r="AR70" s="46">
        <f>Principal!M24</f>
        <v>2</v>
      </c>
      <c r="AT70" s="57"/>
      <c r="AU70" s="57"/>
      <c r="AV70" s="57"/>
      <c r="AW70" s="57"/>
      <c r="AX70" s="201"/>
      <c r="BB70" s="83"/>
      <c r="BC70" s="57"/>
      <c r="BD70" s="57"/>
    </row>
    <row r="71" spans="1:56" x14ac:dyDescent="0.2">
      <c r="A71" s="602"/>
      <c r="B71" s="599"/>
      <c r="C71" s="29" t="s">
        <v>10</v>
      </c>
      <c r="D71" s="37">
        <f>IF(D!H12&lt;D!K12,D!K12,D!H12)</f>
        <v>4</v>
      </c>
      <c r="E71" s="37">
        <f>IF(D71&lt;D!N12,D!N12,D71)</f>
        <v>4</v>
      </c>
      <c r="F71" s="254"/>
      <c r="G71" s="255"/>
      <c r="H71" s="256"/>
      <c r="I71" s="39"/>
      <c r="AH71" s="46">
        <v>69</v>
      </c>
      <c r="AI71" s="46" t="str">
        <f>Principal!I30</f>
        <v>Michel MERLE</v>
      </c>
      <c r="AJ71" s="46">
        <f>Principal!J30</f>
        <v>0</v>
      </c>
      <c r="AK71" s="46">
        <f>Principal!K30</f>
        <v>11</v>
      </c>
      <c r="AL71" s="46">
        <f>Principal!L30</f>
        <v>38</v>
      </c>
      <c r="AM71" s="176">
        <f>AK71*Principal!K32</f>
        <v>11</v>
      </c>
      <c r="AN71" s="46"/>
      <c r="AO71" s="46"/>
      <c r="AP71" s="46"/>
      <c r="AQ71" s="60" t="str">
        <f t="shared" si="12"/>
        <v>/</v>
      </c>
      <c r="AR71" s="46">
        <f>Principal!M30</f>
        <v>3</v>
      </c>
      <c r="AT71" s="40"/>
      <c r="AU71" s="40"/>
      <c r="AV71" s="40"/>
      <c r="AW71" s="40"/>
      <c r="AX71" s="199"/>
      <c r="AY71" s="199"/>
      <c r="AZ71" s="199"/>
      <c r="BA71" s="199"/>
      <c r="BB71" s="199"/>
      <c r="BC71" s="202"/>
      <c r="BD71" s="57"/>
    </row>
    <row r="72" spans="1:56" ht="13.5" thickBot="1" x14ac:dyDescent="0.25">
      <c r="A72" s="602"/>
      <c r="B72" s="600"/>
      <c r="C72" s="36" t="s">
        <v>11</v>
      </c>
      <c r="D72" s="259"/>
      <c r="E72" s="62">
        <f>IF(D!O14="",0,IF(D!O11&lt;D!O14,1,IF(D!O11=D!O14,IF(D!T11&lt;D!T14,1,IF(D!T11=D!T14,IF(D!U11&gt;D!U14,1,0),0)),0)))</f>
        <v>1</v>
      </c>
      <c r="F72" s="62">
        <f>IF(D!O17="",0,IF(D!O11&lt;D!O17,1,IF(D!O11=D!O17,IF(D!T11&lt;D!T17,1,IF(D!T11=D!T17,IF(D!U11&gt;D!U17,1,0),0)),0)))</f>
        <v>1</v>
      </c>
      <c r="G72" s="62">
        <f>IF(D!O20="",0,IF(D!O11&lt;D!O20,1,IF(D!O11=D!O20,IF(D!T11&lt;D!T20,1,IF(D!T11=D!T20,IF(D!U11&gt;D!U20,1,0),0)),0)))</f>
        <v>1</v>
      </c>
      <c r="H72" s="260"/>
      <c r="I72" s="40"/>
      <c r="AH72" s="46">
        <v>70</v>
      </c>
      <c r="AI72" s="46" t="str">
        <f>Principal!I36</f>
        <v>Christophe LALLEMAND</v>
      </c>
      <c r="AJ72" s="46">
        <f>Principal!J36</f>
        <v>2</v>
      </c>
      <c r="AK72" s="46">
        <f>Principal!K36</f>
        <v>19</v>
      </c>
      <c r="AL72" s="46">
        <f>Principal!L36</f>
        <v>38</v>
      </c>
      <c r="AM72" s="176">
        <f>AK72*Principal!K38</f>
        <v>19</v>
      </c>
      <c r="AN72" s="46"/>
      <c r="AO72" s="46"/>
      <c r="AP72" s="46"/>
      <c r="AQ72" s="60">
        <f t="shared" si="12"/>
        <v>0.5</v>
      </c>
      <c r="AR72" s="46">
        <f>Principal!M36</f>
        <v>3</v>
      </c>
      <c r="AT72" s="40"/>
      <c r="AU72" s="40"/>
      <c r="AV72" s="40"/>
      <c r="AW72" s="40"/>
      <c r="AX72" s="199"/>
      <c r="BB72" s="83"/>
      <c r="BC72" s="40"/>
      <c r="BD72" s="57"/>
    </row>
    <row r="73" spans="1:56" x14ac:dyDescent="0.2">
      <c r="A73" s="602"/>
      <c r="B73" s="598" t="s">
        <v>14</v>
      </c>
      <c r="C73" s="28" t="s">
        <v>9</v>
      </c>
      <c r="D73" s="44">
        <f>IF(OR(D!D14=2,D!D14=1),D!C15,0)</f>
        <v>0.64</v>
      </c>
      <c r="E73" s="250"/>
      <c r="F73" s="44">
        <f>IF(OR(D!J14=2,D!J14=1),D!I15,0)</f>
        <v>0.53333333333333333</v>
      </c>
      <c r="G73" s="44">
        <f>IF(OR(D!M14=2,D!M14=1),D!L15,0)</f>
        <v>0</v>
      </c>
      <c r="H73" s="248"/>
      <c r="I73" s="54"/>
      <c r="AH73" s="46">
        <v>71</v>
      </c>
      <c r="AI73" s="46" t="str">
        <f>Principal!I42</f>
        <v>Danny D'HONDT</v>
      </c>
      <c r="AJ73" s="46">
        <f>Principal!J42</f>
        <v>2</v>
      </c>
      <c r="AK73" s="46">
        <f>Principal!K42</f>
        <v>13</v>
      </c>
      <c r="AL73" s="46">
        <f>Principal!L42</f>
        <v>33</v>
      </c>
      <c r="AM73" s="176">
        <f>AK73*Principal!K44</f>
        <v>13</v>
      </c>
      <c r="AN73" s="46"/>
      <c r="AO73" s="46"/>
      <c r="AP73" s="46"/>
      <c r="AQ73" s="60">
        <f t="shared" si="12"/>
        <v>0.39393939393939392</v>
      </c>
      <c r="AR73" s="46">
        <f>Principal!M42</f>
        <v>3</v>
      </c>
      <c r="AT73" s="40"/>
      <c r="AU73" s="39"/>
      <c r="AV73" s="39"/>
      <c r="AW73" s="39"/>
      <c r="AX73" s="199"/>
      <c r="AY73" s="199"/>
      <c r="AZ73" s="199"/>
      <c r="BA73" s="199"/>
      <c r="BB73" s="83"/>
      <c r="BC73" s="39"/>
      <c r="BD73" s="202"/>
    </row>
    <row r="74" spans="1:56" x14ac:dyDescent="0.2">
      <c r="A74" s="602"/>
      <c r="B74" s="599"/>
      <c r="C74" s="29" t="s">
        <v>9</v>
      </c>
      <c r="D74" s="252"/>
      <c r="E74" s="252"/>
      <c r="F74" s="45">
        <f>IF(D73&gt;F73,D73,F73)</f>
        <v>0.64</v>
      </c>
      <c r="G74" s="45">
        <f>IF(F74&gt;G73,F74,G73)</f>
        <v>0.64</v>
      </c>
      <c r="H74" s="253"/>
      <c r="I74" s="55"/>
      <c r="AH74" s="46">
        <v>72</v>
      </c>
      <c r="AI74" s="46" t="str">
        <f>Principal!I48</f>
        <v>Christian BLEU</v>
      </c>
      <c r="AJ74" s="46">
        <f>Principal!J48</f>
        <v>0</v>
      </c>
      <c r="AK74" s="46">
        <f>Principal!K48</f>
        <v>13</v>
      </c>
      <c r="AL74" s="46">
        <f>Principal!L48</f>
        <v>33</v>
      </c>
      <c r="AM74" s="176">
        <f>AK74*Principal!K50</f>
        <v>13</v>
      </c>
      <c r="AN74" s="46"/>
      <c r="AO74" s="46"/>
      <c r="AP74" s="46"/>
      <c r="AQ74" s="60" t="str">
        <f t="shared" si="12"/>
        <v>/</v>
      </c>
      <c r="AR74" s="46">
        <f>Principal!M48</f>
        <v>3</v>
      </c>
      <c r="AT74" s="40"/>
      <c r="AU74" s="40"/>
      <c r="AV74" s="40"/>
      <c r="AW74" s="40"/>
      <c r="AX74" s="199"/>
      <c r="BB74" s="83"/>
      <c r="BC74" s="40"/>
      <c r="BD74" s="202"/>
    </row>
    <row r="75" spans="1:56" x14ac:dyDescent="0.2">
      <c r="A75" s="602"/>
      <c r="B75" s="599"/>
      <c r="C75" s="29" t="s">
        <v>10</v>
      </c>
      <c r="D75" s="37">
        <f>IF(D!E15&lt;D!K15,D!K15,D!E15)</f>
        <v>4</v>
      </c>
      <c r="E75" s="37">
        <f>IF(D75&lt;D!N15,D!N15,D75)</f>
        <v>4</v>
      </c>
      <c r="F75" s="254"/>
      <c r="G75" s="255"/>
      <c r="H75" s="256"/>
      <c r="I75" s="39"/>
      <c r="AH75" s="46">
        <v>73</v>
      </c>
      <c r="AI75" s="46" t="str">
        <f>Consolante!I6</f>
        <v>Christian LETEN</v>
      </c>
      <c r="AJ75" s="46">
        <f>Consolante!J6</f>
        <v>2</v>
      </c>
      <c r="AK75" s="46">
        <f>Consolante!K6</f>
        <v>16</v>
      </c>
      <c r="AL75" s="46">
        <f>Consolante!L6</f>
        <v>28</v>
      </c>
      <c r="AM75" s="176">
        <f>AK75*Consolante!K8</f>
        <v>12.521599999999999</v>
      </c>
      <c r="AN75" s="175"/>
      <c r="AO75" s="175"/>
      <c r="AP75" s="175"/>
      <c r="AQ75" s="60">
        <f t="shared" si="12"/>
        <v>0.5714285714285714</v>
      </c>
      <c r="AR75" s="46">
        <f>Consolante!M6</f>
        <v>3</v>
      </c>
      <c r="AT75" s="57"/>
      <c r="AU75" s="57"/>
      <c r="AV75" s="57"/>
      <c r="AW75" s="57"/>
      <c r="AX75" s="201"/>
      <c r="AY75" s="57"/>
      <c r="AZ75" s="57"/>
      <c r="BA75" s="57"/>
      <c r="BB75" s="83"/>
      <c r="BC75" s="57"/>
      <c r="BD75" s="57"/>
    </row>
    <row r="76" spans="1:56" ht="13.5" thickBot="1" x14ac:dyDescent="0.25">
      <c r="A76" s="602"/>
      <c r="B76" s="600"/>
      <c r="C76" s="30" t="s">
        <v>11</v>
      </c>
      <c r="D76" s="263"/>
      <c r="E76" s="63">
        <f>IF(D!O11="",0,IF(D!O14&lt;D!O11,1,IF(D!O14=D!O11,IF(D!T14&lt;D!T11,1,IF(D!T14=D!T11,IF(D!U14&gt;D!U11,1,0),0)),0)))</f>
        <v>0</v>
      </c>
      <c r="F76" s="63">
        <f>IF(D!O17="",0,IF(D!O14&lt;D!O17,1,IF(D!O14=D!O17,IF(D!T14&lt;D!T17,1,IF(D!T14=D!T17,IF(D!U14&gt;D!U17,1,0),0)),0)))</f>
        <v>0</v>
      </c>
      <c r="G76" s="63">
        <f>IF(D!O20="",0,IF(D!O14&lt;D!O20,1,IF(D!O14=D!O20,IF(D!T14&lt;D!T20,1,IF(D!T14=D!T20,IF(D!U14&gt;D!U20,1,0),0)),0)))</f>
        <v>1</v>
      </c>
      <c r="H76" s="261"/>
      <c r="I76" s="40"/>
      <c r="AH76" s="46">
        <v>74</v>
      </c>
      <c r="AI76" s="46" t="str">
        <f>Consolante!I12</f>
        <v>Patrick VAUDAY</v>
      </c>
      <c r="AJ76" s="46">
        <f>Consolante!J12</f>
        <v>0</v>
      </c>
      <c r="AK76" s="46">
        <f>Consolante!K12</f>
        <v>10</v>
      </c>
      <c r="AL76" s="46">
        <f>Consolante!L12</f>
        <v>28</v>
      </c>
      <c r="AM76" s="176">
        <f>AK76*Consolante!K14</f>
        <v>7.8259999999999996</v>
      </c>
      <c r="AN76" s="175"/>
      <c r="AO76" s="175"/>
      <c r="AP76" s="175"/>
      <c r="AQ76" s="60" t="str">
        <f t="shared" si="12"/>
        <v>/</v>
      </c>
      <c r="AR76" s="46">
        <f>Consolante!M12</f>
        <v>3</v>
      </c>
      <c r="AT76" s="40"/>
      <c r="AU76" s="41"/>
      <c r="AV76" s="41"/>
      <c r="AW76" s="41"/>
      <c r="AX76" s="199"/>
      <c r="AY76" s="199"/>
      <c r="AZ76" s="199"/>
      <c r="BA76" s="199"/>
      <c r="BB76" s="200"/>
      <c r="BC76" s="41"/>
      <c r="BD76" s="41"/>
    </row>
    <row r="77" spans="1:56" x14ac:dyDescent="0.2">
      <c r="A77" s="602"/>
      <c r="B77" s="598" t="s">
        <v>15</v>
      </c>
      <c r="C77" s="28" t="s">
        <v>9</v>
      </c>
      <c r="D77" s="44">
        <f>IF(OR(D!D17=2,D!D17=1),D!C18,0)</f>
        <v>0.5</v>
      </c>
      <c r="E77" s="44">
        <f>IF(OR(D!G17=2,D!G17=1),D!F18,0)</f>
        <v>0</v>
      </c>
      <c r="F77" s="250"/>
      <c r="G77" s="44">
        <f>IF(OR(D!M17=2,D!M17=1),D!L18,0)</f>
        <v>0</v>
      </c>
      <c r="H77" s="248"/>
      <c r="I77" s="54"/>
      <c r="AH77" s="46">
        <v>75</v>
      </c>
      <c r="AI77" s="46" t="str">
        <f>Consolante!I18</f>
        <v>Rudi VAN LAETHEM</v>
      </c>
      <c r="AJ77" s="46">
        <f>Consolante!J18</f>
        <v>2</v>
      </c>
      <c r="AK77" s="46">
        <f>Consolante!K18</f>
        <v>22</v>
      </c>
      <c r="AL77" s="46">
        <f>Consolante!L18</f>
        <v>20</v>
      </c>
      <c r="AM77" s="176">
        <f>AK77*Consolante!K20</f>
        <v>17.217199999999998</v>
      </c>
      <c r="AN77" s="175"/>
      <c r="AO77" s="175"/>
      <c r="AP77" s="175"/>
      <c r="AQ77" s="60">
        <f t="shared" si="12"/>
        <v>1.1000000000000001</v>
      </c>
      <c r="AR77" s="46">
        <f>Consolante!M18</f>
        <v>4</v>
      </c>
      <c r="AT77" s="40"/>
      <c r="AU77" s="40"/>
      <c r="AV77" s="40"/>
      <c r="AW77" s="40"/>
      <c r="AX77" s="199"/>
      <c r="BB77" s="83"/>
      <c r="BC77" s="40"/>
      <c r="BD77" s="57"/>
    </row>
    <row r="78" spans="1:56" x14ac:dyDescent="0.2">
      <c r="A78" s="602"/>
      <c r="B78" s="599"/>
      <c r="C78" s="29" t="s">
        <v>9</v>
      </c>
      <c r="D78" s="252"/>
      <c r="E78" s="252"/>
      <c r="F78" s="45">
        <f>IF(D77&gt;E77,D77,E77)</f>
        <v>0.5</v>
      </c>
      <c r="G78" s="45">
        <f>IF(F78&gt;G77,F78,G77)</f>
        <v>0.5</v>
      </c>
      <c r="H78" s="253"/>
      <c r="I78" s="55"/>
      <c r="AH78" s="46">
        <v>76</v>
      </c>
      <c r="AI78" s="46" t="str">
        <f>Consolante!I24</f>
        <v>Pierre SPINNOY</v>
      </c>
      <c r="AJ78" s="46">
        <f>Consolante!J24</f>
        <v>0</v>
      </c>
      <c r="AK78" s="46">
        <f>Consolante!K24</f>
        <v>3</v>
      </c>
      <c r="AL78" s="46">
        <f>Consolante!L24</f>
        <v>20</v>
      </c>
      <c r="AM78" s="176">
        <f>AK78*Consolante!K26</f>
        <v>2.3477999999999999</v>
      </c>
      <c r="AN78" s="175"/>
      <c r="AO78" s="175"/>
      <c r="AP78" s="175"/>
      <c r="AQ78" s="60" t="str">
        <f t="shared" si="12"/>
        <v>/</v>
      </c>
      <c r="AR78" s="46">
        <f>Consolante!M24</f>
        <v>1</v>
      </c>
      <c r="AT78" s="57"/>
      <c r="AU78" s="57"/>
      <c r="AV78" s="57"/>
      <c r="AW78" s="57"/>
      <c r="AX78" s="201"/>
      <c r="BB78" s="83"/>
      <c r="BC78" s="57"/>
      <c r="BD78" s="57"/>
    </row>
    <row r="79" spans="1:56" x14ac:dyDescent="0.2">
      <c r="A79" s="602"/>
      <c r="B79" s="599"/>
      <c r="C79" s="29" t="s">
        <v>10</v>
      </c>
      <c r="D79" s="37">
        <f>IF(D!E18&lt;D!H18,D!H18,D!E18)</f>
        <v>3</v>
      </c>
      <c r="E79" s="37">
        <f>IF(D79&lt;D!N18,D!N18,D79)</f>
        <v>3</v>
      </c>
      <c r="F79" s="254"/>
      <c r="G79" s="255"/>
      <c r="H79" s="256"/>
      <c r="I79" s="39"/>
      <c r="AH79" s="46">
        <v>77</v>
      </c>
      <c r="AI79" s="46" t="str">
        <f>Consolante!I30</f>
        <v>Corentin LEBORGNE</v>
      </c>
      <c r="AJ79" s="46">
        <f>Consolante!J30</f>
        <v>2</v>
      </c>
      <c r="AK79" s="46">
        <f>Consolante!K30</f>
        <v>16</v>
      </c>
      <c r="AL79" s="46">
        <f>Consolante!L30</f>
        <v>31</v>
      </c>
      <c r="AM79" s="176">
        <f>AK79*Consolante!K32</f>
        <v>12.521599999999999</v>
      </c>
      <c r="AN79" s="175"/>
      <c r="AO79" s="175"/>
      <c r="AP79" s="175"/>
      <c r="AQ79" s="60">
        <f t="shared" si="12"/>
        <v>0.5161290322580645</v>
      </c>
      <c r="AR79" s="46">
        <f>Consolante!M30</f>
        <v>4</v>
      </c>
      <c r="AT79" s="40"/>
      <c r="AU79" s="41"/>
      <c r="AV79" s="41"/>
      <c r="AW79" s="41"/>
      <c r="AX79" s="199"/>
      <c r="AY79" s="199"/>
      <c r="AZ79" s="199"/>
      <c r="BA79" s="199"/>
      <c r="BB79" s="200"/>
      <c r="BC79" s="41"/>
      <c r="BD79" s="57"/>
    </row>
    <row r="80" spans="1:56" ht="13.5" thickBot="1" x14ac:dyDescent="0.25">
      <c r="A80" s="602"/>
      <c r="B80" s="600"/>
      <c r="C80" s="30" t="s">
        <v>11</v>
      </c>
      <c r="D80" s="263"/>
      <c r="E80" s="63">
        <f>IF(D!O11="",0,IF(D!O17&lt;D!O11,1,IF(D!O17=D!O11,IF(D!T17&lt;D!T11,1,IF(D!T17=D!T11,IF(D!U17&gt;D!U11,1,0),0)),0)))</f>
        <v>0</v>
      </c>
      <c r="F80" s="63">
        <f>IF(D!O14="",0,IF(D!O17&lt;D!O14,1,IF(D!O17=D!O14,IF(D!T17&lt;D!T14,1,IF(D!T17=D!T14,IF(D!U17&gt;D!U14,1,0),0)),0)))</f>
        <v>1</v>
      </c>
      <c r="G80" s="63">
        <f>IF(D!O20="",0,IF(D!O17&lt;D!O20,1,IF(D!O17=D!O20,IF(D!T17&lt;D!T20,1,IF(D!T17=D!T20,IF(D!U17&gt;D!U20,1,0),0)),0)))</f>
        <v>1</v>
      </c>
      <c r="H80" s="261"/>
      <c r="I80" s="40"/>
      <c r="AH80" s="46">
        <v>78</v>
      </c>
      <c r="AI80" s="46" t="str">
        <f>Consolante!I36</f>
        <v>Loic TETU</v>
      </c>
      <c r="AJ80" s="46">
        <f>Consolante!J36</f>
        <v>0</v>
      </c>
      <c r="AK80" s="46">
        <f>Consolante!K36</f>
        <v>6</v>
      </c>
      <c r="AL80" s="46">
        <f>Consolante!L36</f>
        <v>31</v>
      </c>
      <c r="AM80" s="176">
        <f>AK80*Consolante!K38</f>
        <v>4.6955999999999998</v>
      </c>
      <c r="AN80" s="175"/>
      <c r="AO80" s="175"/>
      <c r="AP80" s="175"/>
      <c r="AQ80" s="60" t="str">
        <f t="shared" si="12"/>
        <v>/</v>
      </c>
      <c r="AR80" s="46">
        <f>Consolante!M36</f>
        <v>3</v>
      </c>
      <c r="AT80" s="40"/>
      <c r="AU80" s="40"/>
      <c r="AV80" s="40"/>
      <c r="AW80" s="40"/>
      <c r="AX80" s="199"/>
      <c r="BB80" s="83"/>
      <c r="BC80" s="40"/>
      <c r="BD80" s="202"/>
    </row>
    <row r="81" spans="1:56" x14ac:dyDescent="0.2">
      <c r="A81" s="602"/>
      <c r="B81" s="598" t="s">
        <v>16</v>
      </c>
      <c r="C81" s="28" t="s">
        <v>9</v>
      </c>
      <c r="D81" s="44">
        <f>IF(OR(D!D20=2,D!D20=1),D!C21,0)</f>
        <v>0.33333333333333331</v>
      </c>
      <c r="E81" s="44">
        <f>IF(OR(D!G20=2,D!G20=1),D!F21,0)</f>
        <v>0.61904761904761907</v>
      </c>
      <c r="F81" s="44">
        <f>IF(OR(D!J20=2,D!J20=1),D!I21,0)</f>
        <v>0.43333333333333335</v>
      </c>
      <c r="G81" s="250"/>
      <c r="H81" s="248"/>
      <c r="I81" s="54"/>
      <c r="AH81" s="46">
        <v>79</v>
      </c>
      <c r="AI81" s="46" t="str">
        <f>Consolante!I42</f>
        <v>Pascal DE KIMPE</v>
      </c>
      <c r="AJ81" s="46">
        <f>Consolante!J42</f>
        <v>0</v>
      </c>
      <c r="AK81" s="46">
        <f>Consolante!K42</f>
        <v>7</v>
      </c>
      <c r="AL81" s="46">
        <f>Consolante!L42</f>
        <v>25</v>
      </c>
      <c r="AM81" s="176">
        <f>AK81*Consolante!K44</f>
        <v>5.4781999999999993</v>
      </c>
      <c r="AN81" s="175"/>
      <c r="AO81" s="175"/>
      <c r="AP81" s="175"/>
      <c r="AQ81" s="60" t="str">
        <f t="shared" si="12"/>
        <v>/</v>
      </c>
      <c r="AR81" s="46">
        <f>Consolante!M42</f>
        <v>2</v>
      </c>
      <c r="AT81" s="40"/>
      <c r="AU81" s="40"/>
      <c r="AV81" s="40"/>
      <c r="AW81" s="40"/>
      <c r="AX81" s="199"/>
      <c r="AY81" s="199"/>
      <c r="AZ81" s="199"/>
      <c r="BA81" s="199"/>
      <c r="BB81" s="199"/>
      <c r="BC81" s="202"/>
      <c r="BD81" s="41"/>
    </row>
    <row r="82" spans="1:56" x14ac:dyDescent="0.2">
      <c r="A82" s="602"/>
      <c r="B82" s="599"/>
      <c r="C82" s="29" t="s">
        <v>9</v>
      </c>
      <c r="D82" s="252"/>
      <c r="E82" s="252"/>
      <c r="F82" s="45">
        <f>IF(D81&gt;E81,D81,E81)</f>
        <v>0.61904761904761907</v>
      </c>
      <c r="G82" s="45">
        <f>IF(F82&gt;F81,F82,F81)</f>
        <v>0.61904761904761907</v>
      </c>
      <c r="H82" s="253"/>
      <c r="I82" s="55"/>
      <c r="AH82" s="46">
        <v>80</v>
      </c>
      <c r="AI82" s="46" t="str">
        <f>Consolante!I48</f>
        <v>Bart REINDERS</v>
      </c>
      <c r="AJ82" s="46">
        <f>Consolante!J48</f>
        <v>2</v>
      </c>
      <c r="AK82" s="46">
        <f>Consolante!K48</f>
        <v>13</v>
      </c>
      <c r="AL82" s="46">
        <f>Consolante!L48</f>
        <v>25</v>
      </c>
      <c r="AM82" s="176">
        <f>AK82*Consolante!K50</f>
        <v>10.1738</v>
      </c>
      <c r="AN82" s="175"/>
      <c r="AO82" s="175"/>
      <c r="AP82" s="175"/>
      <c r="AQ82" s="60">
        <f t="shared" si="12"/>
        <v>0.52</v>
      </c>
      <c r="AR82" s="46">
        <f>Consolante!M48</f>
        <v>3</v>
      </c>
      <c r="AT82" s="40"/>
      <c r="AU82" s="40"/>
      <c r="AV82" s="40"/>
      <c r="AW82" s="40"/>
      <c r="AX82" s="199"/>
      <c r="BB82" s="83"/>
      <c r="BC82" s="40"/>
      <c r="BD82" s="57"/>
    </row>
    <row r="83" spans="1:56" x14ac:dyDescent="0.2">
      <c r="A83" s="602"/>
      <c r="B83" s="599"/>
      <c r="C83" s="29" t="s">
        <v>10</v>
      </c>
      <c r="D83" s="37">
        <f>IF(D!E21&lt;D!H21,D!H21,D!E21)</f>
        <v>4</v>
      </c>
      <c r="E83" s="37">
        <f>IF(D83&lt;D!K21,D!K21,D83)</f>
        <v>4</v>
      </c>
      <c r="F83" s="254"/>
      <c r="G83" s="255"/>
      <c r="H83" s="256"/>
      <c r="I83" s="39"/>
      <c r="AH83" s="46">
        <v>81</v>
      </c>
      <c r="AI83" s="46" t="str">
        <f>Principal!O9</f>
        <v>Dominique FERIOL</v>
      </c>
      <c r="AJ83" s="46">
        <f>Principal!P9</f>
        <v>0</v>
      </c>
      <c r="AK83" s="46">
        <f>Principal!Q9</f>
        <v>15</v>
      </c>
      <c r="AL83" s="46">
        <f>Principal!R9</f>
        <v>26</v>
      </c>
      <c r="AM83" s="176">
        <f>AK83*Principal!Q11</f>
        <v>15</v>
      </c>
      <c r="AN83" s="175"/>
      <c r="AO83" s="175"/>
      <c r="AP83" s="175"/>
      <c r="AQ83" s="60" t="str">
        <f t="shared" si="12"/>
        <v>/</v>
      </c>
      <c r="AR83" s="46">
        <f>Principal!S9</f>
        <v>3</v>
      </c>
      <c r="AT83" s="40"/>
      <c r="AU83" s="40"/>
      <c r="AV83" s="40"/>
      <c r="AW83" s="40"/>
      <c r="AX83" s="199"/>
      <c r="AY83" s="199"/>
      <c r="AZ83" s="199"/>
      <c r="BA83" s="199"/>
      <c r="BB83" s="199"/>
      <c r="BC83" s="202"/>
      <c r="BD83" s="57"/>
    </row>
    <row r="84" spans="1:56" ht="13.5" thickBot="1" x14ac:dyDescent="0.25">
      <c r="A84" s="603"/>
      <c r="B84" s="600"/>
      <c r="C84" s="30" t="s">
        <v>11</v>
      </c>
      <c r="D84" s="263"/>
      <c r="E84" s="63">
        <f>IF(D!O11="",0,IF(D!O20&lt;D!O11,1,IF(D!O20=D!O11,IF(D!T20&lt;D!T11,1,IF(D!T20=D!T11,IF(D!U20&gt;D!U11,1,0),0)),0)))</f>
        <v>0</v>
      </c>
      <c r="F84" s="63">
        <f>IF(D!O14="",0,IF(D!O20&lt;D!O14,1,IF(D!O20=D!O14,IF(D!T20&lt;D!T14,1,IF(D!T20=D!T14,IF(D!U20&gt;D!U14,1,0),0)),0)))</f>
        <v>0</v>
      </c>
      <c r="G84" s="63">
        <f>IF(D!O17="",0,IF(D!O20&lt;D!O17,1,IF(D!O20=D!O17,IF(D!T20&lt;D!T17,1,IF(D!T20=D!T17,IF(D!U20&gt;D!U17,1,0),0)),0)))</f>
        <v>0</v>
      </c>
      <c r="H84" s="262"/>
      <c r="I84" s="40"/>
      <c r="AH84" s="46">
        <v>82</v>
      </c>
      <c r="AI84" s="46" t="str">
        <f>Principal!O21</f>
        <v>David STAELENS</v>
      </c>
      <c r="AJ84" s="46">
        <f>Principal!P21</f>
        <v>2</v>
      </c>
      <c r="AK84" s="46">
        <f>Principal!Q21</f>
        <v>13</v>
      </c>
      <c r="AL84" s="46">
        <f>Principal!R21</f>
        <v>26</v>
      </c>
      <c r="AM84" s="176">
        <f>AK84*Principal!Q23</f>
        <v>13</v>
      </c>
      <c r="AN84" s="175"/>
      <c r="AO84" s="175"/>
      <c r="AP84" s="175"/>
      <c r="AQ84" s="60">
        <f t="shared" si="12"/>
        <v>0.5</v>
      </c>
      <c r="AR84" s="46">
        <f>Principal!S21</f>
        <v>3</v>
      </c>
      <c r="AT84" s="40"/>
      <c r="AU84" s="40"/>
      <c r="AV84" s="40"/>
      <c r="AW84" s="40"/>
      <c r="AX84" s="199"/>
      <c r="BB84" s="83"/>
      <c r="BC84" s="40"/>
      <c r="BD84" s="41"/>
    </row>
    <row r="85" spans="1:56" ht="12.95" customHeight="1" x14ac:dyDescent="0.2">
      <c r="A85" s="257"/>
      <c r="B85" s="257"/>
      <c r="C85" s="57"/>
      <c r="D85" s="54"/>
      <c r="E85" s="54"/>
      <c r="F85" s="54"/>
      <c r="G85" s="54"/>
      <c r="H85" s="54"/>
      <c r="I85" s="54"/>
      <c r="AH85" s="46">
        <v>83</v>
      </c>
      <c r="AI85" s="46" t="str">
        <f>Principal!O33</f>
        <v>Christophe LALLEMAND</v>
      </c>
      <c r="AJ85" s="46">
        <f>Principal!P33</f>
        <v>2</v>
      </c>
      <c r="AK85" s="46">
        <f>Principal!Q33</f>
        <v>19</v>
      </c>
      <c r="AL85" s="46">
        <f>Principal!R33</f>
        <v>34</v>
      </c>
      <c r="AM85" s="176">
        <f>AK85*Principal!Q35</f>
        <v>19</v>
      </c>
      <c r="AN85" s="175"/>
      <c r="AO85" s="175"/>
      <c r="AP85" s="175"/>
      <c r="AQ85" s="60">
        <f t="shared" si="12"/>
        <v>0.55882352941176472</v>
      </c>
      <c r="AR85" s="46">
        <f>Principal!S33</f>
        <v>4</v>
      </c>
      <c r="AT85" s="57"/>
      <c r="AU85" s="57"/>
      <c r="AV85" s="57"/>
      <c r="AW85" s="57"/>
      <c r="AX85" s="201"/>
      <c r="BB85" s="83"/>
      <c r="BC85" s="57"/>
      <c r="BD85" s="202"/>
    </row>
    <row r="86" spans="1:56" x14ac:dyDescent="0.2">
      <c r="A86" s="257"/>
      <c r="B86" s="258"/>
      <c r="C86" s="57"/>
      <c r="D86" s="55"/>
      <c r="E86" s="55"/>
      <c r="F86" s="55"/>
      <c r="G86" s="55"/>
      <c r="H86" s="55"/>
      <c r="I86" s="55"/>
      <c r="AH86" s="46">
        <v>84</v>
      </c>
      <c r="AI86" s="46" t="str">
        <f>Principal!O45</f>
        <v>Danny D'HONDT</v>
      </c>
      <c r="AJ86" s="46">
        <f>Principal!P45</f>
        <v>0</v>
      </c>
      <c r="AK86" s="46">
        <f>Principal!Q45</f>
        <v>8</v>
      </c>
      <c r="AL86" s="46">
        <f>Principal!R45</f>
        <v>34</v>
      </c>
      <c r="AM86" s="176">
        <f>AK86*Principal!Q47</f>
        <v>8</v>
      </c>
      <c r="AN86" s="175"/>
      <c r="AO86" s="175"/>
      <c r="AP86" s="175"/>
      <c r="AQ86" s="60" t="str">
        <f t="shared" si="12"/>
        <v>/</v>
      </c>
      <c r="AR86" s="46">
        <f>Principal!S45</f>
        <v>3</v>
      </c>
      <c r="AT86" s="40"/>
      <c r="AU86" s="41"/>
      <c r="AV86" s="41"/>
      <c r="AW86" s="41"/>
      <c r="AX86" s="199"/>
      <c r="AY86" s="199"/>
      <c r="AZ86" s="199"/>
      <c r="BA86" s="199"/>
      <c r="BB86" s="200"/>
      <c r="BC86" s="41"/>
      <c r="BD86" s="41"/>
    </row>
    <row r="87" spans="1:56" x14ac:dyDescent="0.2">
      <c r="A87" s="257"/>
      <c r="B87" s="258"/>
      <c r="C87" s="57"/>
      <c r="D87" s="40"/>
      <c r="E87" s="40"/>
      <c r="F87" s="40"/>
      <c r="G87" s="39"/>
      <c r="H87" s="39"/>
      <c r="I87" s="39"/>
      <c r="AH87" s="46">
        <v>85</v>
      </c>
      <c r="AI87" s="46" t="str">
        <f>Consolante!O9</f>
        <v>Christian LETEN</v>
      </c>
      <c r="AJ87" s="46">
        <f>Consolante!P9</f>
        <v>2</v>
      </c>
      <c r="AK87" s="46">
        <f>Consolante!Q9</f>
        <v>16</v>
      </c>
      <c r="AL87" s="46">
        <f>Consolante!R9</f>
        <v>20</v>
      </c>
      <c r="AM87" s="176">
        <f>AK87*Consolante!Q11</f>
        <v>12.521599999999999</v>
      </c>
      <c r="AN87" s="175"/>
      <c r="AO87" s="175"/>
      <c r="AP87" s="175"/>
      <c r="AQ87" s="60">
        <f t="shared" si="12"/>
        <v>0.8</v>
      </c>
      <c r="AR87" s="46">
        <f>Consolante!S9</f>
        <v>6</v>
      </c>
      <c r="AT87" s="40"/>
      <c r="AU87" s="40"/>
      <c r="AV87" s="40"/>
      <c r="AW87" s="40"/>
      <c r="AX87" s="199"/>
      <c r="BB87" s="83"/>
      <c r="BC87" s="40"/>
      <c r="BD87" s="41"/>
    </row>
    <row r="88" spans="1:56" x14ac:dyDescent="0.2">
      <c r="A88" s="257"/>
      <c r="B88" s="258"/>
      <c r="C88" s="57"/>
      <c r="D88" s="57"/>
      <c r="E88" s="40"/>
      <c r="F88" s="40"/>
      <c r="G88" s="40"/>
      <c r="H88" s="40"/>
      <c r="I88" s="57"/>
      <c r="AH88" s="46">
        <v>86</v>
      </c>
      <c r="AI88" s="46" t="str">
        <f>Consolante!O21</f>
        <v>Rudi VAN LAETHEM</v>
      </c>
      <c r="AJ88" s="46">
        <f>Consolante!P21</f>
        <v>0</v>
      </c>
      <c r="AK88" s="46">
        <f>Consolante!Q21</f>
        <v>6</v>
      </c>
      <c r="AL88" s="46">
        <f>Consolante!R21</f>
        <v>20</v>
      </c>
      <c r="AM88" s="176">
        <f>AK88*Consolante!Q23</f>
        <v>4.6955999999999998</v>
      </c>
      <c r="AN88" s="175"/>
      <c r="AO88" s="175"/>
      <c r="AP88" s="175"/>
      <c r="AQ88" s="60" t="str">
        <f t="shared" si="12"/>
        <v>/</v>
      </c>
      <c r="AR88" s="46">
        <f>Consolante!S21</f>
        <v>2</v>
      </c>
      <c r="AT88" s="57"/>
      <c r="AU88" s="57"/>
      <c r="AV88" s="57"/>
      <c r="AW88" s="57"/>
      <c r="AX88" s="201"/>
      <c r="BB88" s="83"/>
      <c r="BC88" s="57"/>
      <c r="BD88" s="57"/>
    </row>
    <row r="89" spans="1:56" x14ac:dyDescent="0.2">
      <c r="AH89" s="46">
        <v>87</v>
      </c>
      <c r="AI89" s="46" t="str">
        <f>Consolante!O33</f>
        <v>Corentin LEBORGNE</v>
      </c>
      <c r="AJ89" s="46">
        <f>Consolante!P33</f>
        <v>2</v>
      </c>
      <c r="AK89" s="46">
        <f>Consolante!Q33</f>
        <v>16</v>
      </c>
      <c r="AL89" s="46">
        <f>Consolante!R33</f>
        <v>34</v>
      </c>
      <c r="AM89" s="176">
        <f>AK89*Consolante!Q35</f>
        <v>12.521599999999999</v>
      </c>
      <c r="AN89" s="175"/>
      <c r="AO89" s="175"/>
      <c r="AP89" s="175"/>
      <c r="AQ89" s="60">
        <f t="shared" si="12"/>
        <v>0.47058823529411764</v>
      </c>
      <c r="AR89" s="46">
        <f>Consolante!S33</f>
        <v>4</v>
      </c>
      <c r="AT89" s="57"/>
      <c r="AU89" s="57"/>
      <c r="AV89" s="57"/>
      <c r="AW89" s="57"/>
      <c r="AX89" s="201"/>
      <c r="BB89" s="83"/>
      <c r="BC89" s="57"/>
      <c r="BD89" s="202"/>
    </row>
    <row r="90" spans="1:56" ht="13.5" thickBot="1" x14ac:dyDescent="0.25">
      <c r="AH90" s="46">
        <v>88</v>
      </c>
      <c r="AI90" s="46" t="str">
        <f>Consolante!O45</f>
        <v>Bart REINDERS</v>
      </c>
      <c r="AJ90" s="46">
        <f>Consolante!P45</f>
        <v>0</v>
      </c>
      <c r="AK90" s="46">
        <f>Consolante!Q45</f>
        <v>12</v>
      </c>
      <c r="AL90" s="46">
        <f>Consolante!R45</f>
        <v>34</v>
      </c>
      <c r="AM90" s="176">
        <f>AK90*Consolante!Q47</f>
        <v>9.3911999999999995</v>
      </c>
      <c r="AN90" s="175"/>
      <c r="AO90" s="175"/>
      <c r="AP90" s="175"/>
      <c r="AQ90" s="60" t="str">
        <f t="shared" si="12"/>
        <v>/</v>
      </c>
      <c r="AR90" s="46">
        <f>Consolante!S45</f>
        <v>3</v>
      </c>
      <c r="AT90" s="40"/>
      <c r="AU90" s="41"/>
      <c r="AV90" s="41"/>
      <c r="AW90" s="41"/>
      <c r="AX90" s="199"/>
      <c r="AY90" s="199"/>
      <c r="AZ90" s="199"/>
      <c r="BA90" s="199"/>
      <c r="BB90" s="200"/>
      <c r="BC90" s="41"/>
      <c r="BD90" s="57"/>
    </row>
    <row r="91" spans="1:56" ht="12.95" customHeight="1" x14ac:dyDescent="0.2">
      <c r="A91" s="601" t="s">
        <v>23</v>
      </c>
      <c r="B91" s="598" t="s">
        <v>13</v>
      </c>
      <c r="C91" s="28" t="s">
        <v>9</v>
      </c>
      <c r="D91" s="250"/>
      <c r="E91" s="44">
        <f>IF(OR(E!G11=2,E!G11=1),E!F12,0)</f>
        <v>0.90476190476190477</v>
      </c>
      <c r="F91" s="44">
        <f>IF(OR(E!J11=2,E!J11=1),E!I12,0)</f>
        <v>0.59375</v>
      </c>
      <c r="G91" s="44">
        <f>IF(OR(E!M11=2,E!M11=1),E!L12,0)</f>
        <v>0</v>
      </c>
      <c r="H91" s="248"/>
      <c r="I91" s="54"/>
      <c r="AH91" s="46">
        <v>89</v>
      </c>
      <c r="AI91" s="46" t="str">
        <f>Principal!U15</f>
        <v>David STAELENS</v>
      </c>
      <c r="AJ91" s="46">
        <f>Principal!V15</f>
        <v>0</v>
      </c>
      <c r="AK91" s="46">
        <f>Principal!W15</f>
        <v>12</v>
      </c>
      <c r="AL91" s="46">
        <f>Principal!X15</f>
        <v>30</v>
      </c>
      <c r="AM91" s="176">
        <f>AK91*Principal!W17</f>
        <v>12</v>
      </c>
      <c r="AN91" s="175"/>
      <c r="AO91" s="175"/>
      <c r="AP91" s="175"/>
      <c r="AQ91" s="60" t="str">
        <f t="shared" si="12"/>
        <v>/</v>
      </c>
      <c r="AR91" s="46">
        <f>Principal!Y15</f>
        <v>3</v>
      </c>
      <c r="AT91" s="40"/>
      <c r="AU91" s="40"/>
      <c r="AV91" s="40"/>
      <c r="AW91" s="40"/>
      <c r="AX91" s="199"/>
      <c r="BB91" s="83"/>
      <c r="BC91" s="40"/>
      <c r="BD91" s="39"/>
    </row>
    <row r="92" spans="1:56" x14ac:dyDescent="0.2">
      <c r="A92" s="602"/>
      <c r="B92" s="599"/>
      <c r="C92" s="29" t="s">
        <v>9</v>
      </c>
      <c r="D92" s="252"/>
      <c r="E92" s="251"/>
      <c r="F92" s="45">
        <f>IF(E91&gt;F91,E91,F91)</f>
        <v>0.90476190476190477</v>
      </c>
      <c r="G92" s="45">
        <f>IF(F92&gt;G91,F92,G91)</f>
        <v>0.90476190476190477</v>
      </c>
      <c r="H92" s="249"/>
      <c r="I92" s="54"/>
      <c r="AH92" s="46">
        <v>90</v>
      </c>
      <c r="AI92" s="46" t="str">
        <f>Principal!U39</f>
        <v>Christophe LALLEMAND</v>
      </c>
      <c r="AJ92" s="46">
        <f>Principal!V39</f>
        <v>2</v>
      </c>
      <c r="AK92" s="46">
        <f>Principal!W39</f>
        <v>19</v>
      </c>
      <c r="AL92" s="46">
        <f>Principal!X39</f>
        <v>30</v>
      </c>
      <c r="AM92" s="176">
        <f>AK92*Principal!W41</f>
        <v>19</v>
      </c>
      <c r="AN92" s="175"/>
      <c r="AO92" s="175"/>
      <c r="AP92" s="175"/>
      <c r="AQ92" s="60">
        <f t="shared" si="12"/>
        <v>0.6333333333333333</v>
      </c>
      <c r="AR92" s="46">
        <f>Principal!Y39</f>
        <v>4</v>
      </c>
      <c r="AT92" s="57"/>
      <c r="AU92" s="57"/>
      <c r="AV92" s="57"/>
      <c r="AW92" s="57"/>
      <c r="AX92" s="201"/>
      <c r="AY92" s="57"/>
      <c r="AZ92" s="57"/>
      <c r="BA92" s="57"/>
      <c r="BB92" s="83"/>
      <c r="BC92" s="57"/>
      <c r="BD92" s="57"/>
    </row>
    <row r="93" spans="1:56" x14ac:dyDescent="0.2">
      <c r="A93" s="602"/>
      <c r="B93" s="599"/>
      <c r="C93" s="29" t="s">
        <v>10</v>
      </c>
      <c r="D93" s="37">
        <f>IF(E!H12&lt;E!K12,E!K12,E!H12)</f>
        <v>5</v>
      </c>
      <c r="E93" s="37">
        <f>IF(D93&lt;E!N12,E!N12,D93)</f>
        <v>5</v>
      </c>
      <c r="F93" s="254"/>
      <c r="G93" s="255"/>
      <c r="H93" s="256"/>
      <c r="I93" s="39"/>
      <c r="AH93" s="46">
        <v>91</v>
      </c>
      <c r="AI93" s="46" t="str">
        <f>Consolante!U15</f>
        <v>Christian LETEN</v>
      </c>
      <c r="AJ93" s="46">
        <f>Consolante!V15</f>
        <v>2</v>
      </c>
      <c r="AK93" s="46">
        <f>Consolante!W15</f>
        <v>16</v>
      </c>
      <c r="AL93" s="46">
        <f>Consolante!X15</f>
        <v>20</v>
      </c>
      <c r="AM93" s="176">
        <f>AK93*Consolante!W17</f>
        <v>12.521599999999999</v>
      </c>
      <c r="AN93" s="175"/>
      <c r="AO93" s="175"/>
      <c r="AP93" s="175"/>
      <c r="AQ93" s="60">
        <f t="shared" si="12"/>
        <v>0.8</v>
      </c>
      <c r="AR93" s="46">
        <f>Consolante!Y15</f>
        <v>3</v>
      </c>
      <c r="AT93" s="40"/>
      <c r="AU93" s="41"/>
      <c r="AV93" s="41"/>
      <c r="AW93" s="41"/>
      <c r="AX93" s="199"/>
      <c r="AY93" s="199"/>
      <c r="AZ93" s="199"/>
      <c r="BA93" s="199"/>
      <c r="BB93" s="200"/>
      <c r="BC93" s="41"/>
      <c r="BD93" s="57"/>
    </row>
    <row r="94" spans="1:56" ht="13.5" thickBot="1" x14ac:dyDescent="0.25">
      <c r="A94" s="602"/>
      <c r="B94" s="600"/>
      <c r="C94" s="36" t="s">
        <v>11</v>
      </c>
      <c r="D94" s="259"/>
      <c r="E94" s="62">
        <f>IF(E!O14="",0,IF(E!O11&lt;E!O14,1,IF(E!O11=E!O14,IF(E!T11&lt;E!T14,1,IF(E!T11=E!T14,IF(E!U11&gt;E!U14,1,0),0)),0)))</f>
        <v>0</v>
      </c>
      <c r="F94" s="62">
        <f>IF(E!O17="",0,IF(E!O11&lt;E!O17,1,IF(E!O11=E!O17,IF(E!T11&lt;E!T17,1,IF(E!T11=E!T17,IF(E!U11&gt;E!U17,1,0),0)),0)))</f>
        <v>1</v>
      </c>
      <c r="G94" s="62">
        <f>IF(E!O20="",0,IF(E!O11&lt;E!O20,1,IF(E!O11=E!O20,IF(E!T11&lt;E!T20,1,IF(E!T11=E!T20,IF(E!U11&gt;E!U20,1,0),0)),0)))</f>
        <v>0</v>
      </c>
      <c r="H94" s="260"/>
      <c r="I94" s="40"/>
      <c r="AH94" s="46">
        <v>92</v>
      </c>
      <c r="AI94" s="46" t="str">
        <f>Consolante!U39</f>
        <v>Corentin LEBORGNE</v>
      </c>
      <c r="AJ94" s="46">
        <f>Consolante!V39</f>
        <v>0</v>
      </c>
      <c r="AK94" s="46">
        <f>Consolante!W39</f>
        <v>7</v>
      </c>
      <c r="AL94" s="46">
        <f>Consolante!X39</f>
        <v>20</v>
      </c>
      <c r="AM94" s="176">
        <f>AK94*Consolante!W41</f>
        <v>5.4781999999999993</v>
      </c>
      <c r="AN94" s="175"/>
      <c r="AO94" s="175"/>
      <c r="AP94" s="175"/>
      <c r="AQ94" s="60" t="str">
        <f t="shared" si="12"/>
        <v>/</v>
      </c>
      <c r="AR94" s="46">
        <f>Consolante!Y39</f>
        <v>2</v>
      </c>
      <c r="AT94" s="40"/>
      <c r="AU94" s="40"/>
      <c r="AV94" s="40"/>
      <c r="AW94" s="40"/>
      <c r="AX94" s="199"/>
      <c r="BB94" s="83"/>
      <c r="BC94" s="40"/>
      <c r="BD94" s="57"/>
    </row>
    <row r="95" spans="1:56" x14ac:dyDescent="0.2">
      <c r="A95" s="602"/>
      <c r="B95" s="598" t="s">
        <v>14</v>
      </c>
      <c r="C95" s="28" t="s">
        <v>9</v>
      </c>
      <c r="D95" s="44">
        <f>IF(OR(E!D14=2,E!D14=1),E!C15,0)</f>
        <v>0</v>
      </c>
      <c r="E95" s="250"/>
      <c r="F95" s="44">
        <f>IF(OR(E!J14=2,E!J14=1),E!I15,0)</f>
        <v>0</v>
      </c>
      <c r="G95" s="44">
        <f>IF(OR(E!M14=2,E!M14=1),E!L15,0)</f>
        <v>1.3125</v>
      </c>
      <c r="H95" s="248"/>
      <c r="I95" s="54"/>
      <c r="AH95" s="57"/>
      <c r="AT95" s="57"/>
      <c r="AU95" s="57"/>
      <c r="AV95" s="57"/>
      <c r="AW95" s="57"/>
      <c r="AX95" s="201"/>
      <c r="AY95" s="57"/>
      <c r="AZ95" s="57"/>
      <c r="BA95" s="57"/>
      <c r="BB95" s="83"/>
      <c r="BC95" s="57"/>
      <c r="BD95" s="41"/>
    </row>
    <row r="96" spans="1:56" x14ac:dyDescent="0.2">
      <c r="A96" s="602"/>
      <c r="B96" s="599"/>
      <c r="C96" s="29" t="s">
        <v>9</v>
      </c>
      <c r="D96" s="252"/>
      <c r="E96" s="252"/>
      <c r="F96" s="45">
        <f>IF(D95&gt;F95,D95,F95)</f>
        <v>0</v>
      </c>
      <c r="G96" s="45">
        <f>IF(F96&gt;G95,F96,G95)</f>
        <v>1.3125</v>
      </c>
      <c r="H96" s="253"/>
      <c r="I96" s="55"/>
      <c r="AH96" s="57"/>
      <c r="AT96" s="57"/>
      <c r="AU96" s="57"/>
      <c r="AV96" s="57"/>
      <c r="AW96" s="57"/>
      <c r="AX96" s="201"/>
      <c r="BB96" s="83"/>
      <c r="BC96" s="57"/>
      <c r="BD96" s="57"/>
    </row>
    <row r="97" spans="1:56" x14ac:dyDescent="0.2">
      <c r="A97" s="602"/>
      <c r="B97" s="599"/>
      <c r="C97" s="29" t="s">
        <v>10</v>
      </c>
      <c r="D97" s="37">
        <f>IF(E!E15&lt;E!K15,E!K15,E!E15)</f>
        <v>4</v>
      </c>
      <c r="E97" s="37">
        <f>IF(D97&lt;E!N15,E!N15,D97)</f>
        <v>5</v>
      </c>
      <c r="F97" s="254"/>
      <c r="G97" s="255"/>
      <c r="H97" s="256"/>
      <c r="I97" s="39"/>
      <c r="AH97" s="57"/>
      <c r="AT97" s="57"/>
      <c r="AU97" s="57"/>
      <c r="AV97" s="57"/>
      <c r="AW97" s="57"/>
      <c r="AX97" s="201"/>
      <c r="BB97" s="83"/>
      <c r="BC97" s="57"/>
      <c r="BD97" s="57"/>
    </row>
    <row r="98" spans="1:56" ht="13.5" thickBot="1" x14ac:dyDescent="0.25">
      <c r="A98" s="602"/>
      <c r="B98" s="600"/>
      <c r="C98" s="30" t="s">
        <v>11</v>
      </c>
      <c r="D98" s="263"/>
      <c r="E98" s="63">
        <f>IF(E!O11="",0,IF(E!O14&lt;E!O11,1,IF(E!O14=E!O11,IF(E!T14&lt;E!T11,1,IF(E!T14=E!T11,IF(E!U14&gt;E!U11,1,0),0)),0)))</f>
        <v>1</v>
      </c>
      <c r="F98" s="63">
        <f>IF(E!O17="",0,IF(E!O14&lt;E!O17,1,IF(E!O14=E!O17,IF(E!T14&lt;E!T17,1,IF(E!T14=E!T17,IF(E!U14&gt;E!U17,1,0),0)),0)))</f>
        <v>1</v>
      </c>
      <c r="G98" s="63">
        <f>IF(E!O20="",0,IF(E!O14&lt;E!O20,1,IF(E!O14=E!O20,IF(E!T14&lt;E!T20,1,IF(E!T14=E!T20,IF(E!U14&gt;E!U20,1,0),0)),0)))</f>
        <v>0</v>
      </c>
      <c r="H98" s="261"/>
      <c r="I98" s="40"/>
    </row>
    <row r="99" spans="1:56" x14ac:dyDescent="0.2">
      <c r="A99" s="602"/>
      <c r="B99" s="598" t="s">
        <v>15</v>
      </c>
      <c r="C99" s="28" t="s">
        <v>9</v>
      </c>
      <c r="D99" s="44">
        <f>IF(OR(E!D17=2,E!D17=1),E!C18,0)</f>
        <v>0</v>
      </c>
      <c r="E99" s="44">
        <f>IF(OR(E!G17=2,E!G17=1),E!F18,0)</f>
        <v>0.61904761904761907</v>
      </c>
      <c r="F99" s="250"/>
      <c r="G99" s="44">
        <f>IF(OR(E!M17=2,E!M17=1),E!L18,0)</f>
        <v>0.65</v>
      </c>
      <c r="H99" s="248"/>
      <c r="I99" s="54"/>
    </row>
    <row r="100" spans="1:56" x14ac:dyDescent="0.2">
      <c r="A100" s="602"/>
      <c r="B100" s="599"/>
      <c r="C100" s="29" t="s">
        <v>9</v>
      </c>
      <c r="D100" s="252"/>
      <c r="E100" s="252"/>
      <c r="F100" s="45">
        <f>IF(D99&gt;E99,D99,E99)</f>
        <v>0.61904761904761907</v>
      </c>
      <c r="G100" s="45">
        <f>IF(F100&gt;G99,F100,G99)</f>
        <v>0.65</v>
      </c>
      <c r="H100" s="253"/>
      <c r="I100" s="55"/>
    </row>
    <row r="101" spans="1:56" x14ac:dyDescent="0.2">
      <c r="A101" s="602"/>
      <c r="B101" s="599"/>
      <c r="C101" s="29" t="s">
        <v>10</v>
      </c>
      <c r="D101" s="37">
        <f>IF(E!E18&lt;E!H18,E!H18,E!E18)</f>
        <v>4</v>
      </c>
      <c r="E101" s="37">
        <f>IF(D101&lt;E!N18,E!N18,D101)</f>
        <v>4</v>
      </c>
      <c r="F101" s="254"/>
      <c r="G101" s="255"/>
      <c r="H101" s="256"/>
      <c r="I101" s="39"/>
      <c r="AI101" s="222" t="s">
        <v>86</v>
      </c>
      <c r="AJ101" s="222" t="s">
        <v>54</v>
      </c>
      <c r="AK101" s="222" t="s">
        <v>88</v>
      </c>
      <c r="AL101" s="222" t="s">
        <v>89</v>
      </c>
      <c r="AM101" s="223" t="s">
        <v>146</v>
      </c>
      <c r="AN101" s="223" t="s">
        <v>9</v>
      </c>
      <c r="AO101" s="222" t="s">
        <v>10</v>
      </c>
      <c r="AP101" s="285"/>
    </row>
    <row r="102" spans="1:56" ht="13.5" thickBot="1" x14ac:dyDescent="0.25">
      <c r="A102" s="602"/>
      <c r="B102" s="600"/>
      <c r="C102" s="30" t="s">
        <v>11</v>
      </c>
      <c r="D102" s="263"/>
      <c r="E102" s="63">
        <f>IF(E!O11="",0,IF(E!O17&lt;E!O11,1,IF(E!O17=E!O11,IF(E!T17&lt;E!T11,1,IF(E!T17=E!T11,IF(E!U17&gt;E!U11,1,0),0)),0)))</f>
        <v>0</v>
      </c>
      <c r="F102" s="63">
        <f>IF(E!O14="",0,IF(E!O17&lt;E!O14,1,IF(E!O17=E!O14,IF(E!T17&lt;E!T14,1,IF(E!T17=E!T14,IF(E!U17&gt;E!U14,1,0),0)),0)))</f>
        <v>0</v>
      </c>
      <c r="G102" s="63">
        <f>IF(E!O20="",0,IF(E!O17&lt;E!O20,1,IF(E!O17=E!O20,IF(E!T17&lt;E!T20,1,IF(E!T17=E!T20,IF(E!U17&gt;E!U20,1,0),0)),0)))</f>
        <v>0</v>
      </c>
      <c r="H102" s="261"/>
      <c r="I102" s="40"/>
      <c r="AI102" s="34" t="s">
        <v>220</v>
      </c>
      <c r="AJ102" s="34">
        <v>6</v>
      </c>
      <c r="AK102" s="34">
        <v>67</v>
      </c>
      <c r="AL102" s="34">
        <v>158</v>
      </c>
      <c r="AM102" s="60">
        <v>0.3497493670886076</v>
      </c>
      <c r="AN102" s="60">
        <v>0.61904761904761907</v>
      </c>
      <c r="AO102" s="34">
        <v>4</v>
      </c>
      <c r="AP102" s="39"/>
    </row>
    <row r="103" spans="1:56" x14ac:dyDescent="0.2">
      <c r="A103" s="602"/>
      <c r="B103" s="598" t="s">
        <v>16</v>
      </c>
      <c r="C103" s="28" t="s">
        <v>9</v>
      </c>
      <c r="D103" s="44">
        <f>IF(OR(E!D20=2,E!D20=1),E!C21,0)</f>
        <v>0.8666666666666667</v>
      </c>
      <c r="E103" s="44">
        <f>IF(OR(E!G20=2,E!G20=1),E!F21,0)</f>
        <v>0</v>
      </c>
      <c r="F103" s="44">
        <f>IF(OR(E!J20=2,E!J20=1),E!I21,0)</f>
        <v>0</v>
      </c>
      <c r="G103" s="250"/>
      <c r="H103" s="248"/>
      <c r="I103" s="54"/>
      <c r="AI103" s="34" t="s">
        <v>205</v>
      </c>
      <c r="AJ103" s="34">
        <v>6</v>
      </c>
      <c r="AK103" s="34">
        <v>67</v>
      </c>
      <c r="AL103" s="34">
        <v>113</v>
      </c>
      <c r="AM103" s="60">
        <v>0.55059469026548669</v>
      </c>
      <c r="AN103" s="60">
        <v>0.94117647058823528</v>
      </c>
      <c r="AO103" s="34">
        <v>3</v>
      </c>
      <c r="AP103" s="39"/>
    </row>
    <row r="104" spans="1:56" x14ac:dyDescent="0.2">
      <c r="A104" s="602"/>
      <c r="B104" s="599"/>
      <c r="C104" s="29" t="s">
        <v>9</v>
      </c>
      <c r="D104" s="252"/>
      <c r="E104" s="252"/>
      <c r="F104" s="45">
        <f>IF(D103&gt;E103,D103,E103)</f>
        <v>0.8666666666666667</v>
      </c>
      <c r="G104" s="45">
        <f>IF(F104&gt;F103,F104,F103)</f>
        <v>0.8666666666666667</v>
      </c>
      <c r="H104" s="253"/>
      <c r="I104" s="55"/>
      <c r="AI104" s="34" t="s">
        <v>204</v>
      </c>
      <c r="AJ104" s="34">
        <v>11</v>
      </c>
      <c r="AK104" s="34">
        <v>106</v>
      </c>
      <c r="AL104" s="34">
        <v>162</v>
      </c>
      <c r="AM104" s="60">
        <v>0.52549135802469138</v>
      </c>
      <c r="AN104" s="60">
        <v>0.84210526315789469</v>
      </c>
      <c r="AO104" s="34">
        <v>6</v>
      </c>
      <c r="AP104" s="39"/>
    </row>
    <row r="105" spans="1:56" x14ac:dyDescent="0.2">
      <c r="A105" s="602"/>
      <c r="B105" s="599"/>
      <c r="C105" s="29" t="s">
        <v>10</v>
      </c>
      <c r="D105" s="37">
        <f>IF(E!E21&lt;E!H21,E!H21,E!E21)</f>
        <v>4</v>
      </c>
      <c r="E105" s="37">
        <f>IF(D105&lt;E!K21,E!K21,D105)</f>
        <v>4</v>
      </c>
      <c r="F105" s="254"/>
      <c r="G105" s="255"/>
      <c r="H105" s="256"/>
      <c r="I105" s="39"/>
      <c r="AI105" s="34" t="s">
        <v>227</v>
      </c>
      <c r="AJ105" s="34">
        <v>4</v>
      </c>
      <c r="AK105" s="34">
        <v>52</v>
      </c>
      <c r="AL105" s="34">
        <v>118</v>
      </c>
      <c r="AM105" s="60">
        <v>0.41120000000000001</v>
      </c>
      <c r="AN105" s="60">
        <v>0.61538461538461542</v>
      </c>
      <c r="AO105" s="34">
        <v>4</v>
      </c>
      <c r="AP105" s="39"/>
    </row>
    <row r="106" spans="1:56" ht="13.5" thickBot="1" x14ac:dyDescent="0.25">
      <c r="A106" s="603"/>
      <c r="B106" s="600"/>
      <c r="C106" s="30" t="s">
        <v>11</v>
      </c>
      <c r="D106" s="263"/>
      <c r="E106" s="63">
        <f>IF(E!O11="",0,IF(E!O20&lt;E!O11,1,IF(E!O20=E!O11,IF(E!T20&lt;E!T11,1,IF(E!T20=E!T11,IF(E!U20&gt;E!U11,1,0),0)),0)))</f>
        <v>1</v>
      </c>
      <c r="F106" s="63">
        <f>IF(E!O14="",0,IF(E!O20&lt;E!O14,1,IF(E!O20=E!O14,IF(E!T20&lt;E!T14,1,IF(E!T20=E!T14,IF(E!U20&gt;E!U14,1,0),0)),0)))</f>
        <v>1</v>
      </c>
      <c r="G106" s="63">
        <f>IF(E!O17="",0,IF(E!O20&lt;E!O17,1,IF(E!O20=E!O17,IF(E!T20&lt;E!T17,1,IF(E!T20=E!T17,IF(E!U20&gt;E!U17,1,0),0)),0)))</f>
        <v>1</v>
      </c>
      <c r="H106" s="262"/>
      <c r="I106" s="40"/>
      <c r="AI106" s="34" t="s">
        <v>201</v>
      </c>
      <c r="AJ106" s="34">
        <v>12</v>
      </c>
      <c r="AK106" s="34">
        <v>125</v>
      </c>
      <c r="AL106" s="34">
        <v>196</v>
      </c>
      <c r="AM106" s="60">
        <v>0.60447959183673472</v>
      </c>
      <c r="AN106" s="60">
        <v>0.90476190476190477</v>
      </c>
      <c r="AO106" s="34">
        <v>5</v>
      </c>
      <c r="AP106" s="39"/>
    </row>
    <row r="107" spans="1:56" ht="12.95" customHeight="1" x14ac:dyDescent="0.2">
      <c r="A107" s="257"/>
      <c r="B107" s="257"/>
      <c r="C107" s="57"/>
      <c r="D107" s="54"/>
      <c r="E107" s="54"/>
      <c r="F107" s="54"/>
      <c r="G107" s="54"/>
      <c r="H107" s="54"/>
      <c r="I107" s="54"/>
      <c r="AI107" s="34" t="s">
        <v>219</v>
      </c>
      <c r="AJ107" s="34">
        <v>5</v>
      </c>
      <c r="AK107" s="34">
        <v>41</v>
      </c>
      <c r="AL107" s="34">
        <v>83</v>
      </c>
      <c r="AM107" s="60">
        <v>0.39182409638554216</v>
      </c>
      <c r="AN107" s="60">
        <v>0.8666666666666667</v>
      </c>
      <c r="AO107" s="34">
        <v>3</v>
      </c>
      <c r="AP107" s="39"/>
    </row>
    <row r="108" spans="1:56" x14ac:dyDescent="0.2">
      <c r="A108" s="257"/>
      <c r="B108" s="258"/>
      <c r="C108" s="57"/>
      <c r="D108" s="55"/>
      <c r="E108" s="55"/>
      <c r="F108" s="55"/>
      <c r="G108" s="55"/>
      <c r="H108" s="55"/>
      <c r="I108" s="55"/>
      <c r="AI108" s="34" t="s">
        <v>228</v>
      </c>
      <c r="AJ108" s="34">
        <v>2</v>
      </c>
      <c r="AK108" s="34">
        <v>36</v>
      </c>
      <c r="AL108" s="34">
        <v>107</v>
      </c>
      <c r="AM108" s="60">
        <v>0.28362242990654207</v>
      </c>
      <c r="AN108" s="60">
        <v>0.5</v>
      </c>
      <c r="AO108" s="34">
        <v>3</v>
      </c>
      <c r="AP108" s="39"/>
    </row>
    <row r="109" spans="1:56" x14ac:dyDescent="0.2">
      <c r="A109" s="257"/>
      <c r="B109" s="258"/>
      <c r="C109" s="57"/>
      <c r="D109" s="40"/>
      <c r="E109" s="40"/>
      <c r="F109" s="40"/>
      <c r="G109" s="39"/>
      <c r="H109" s="39"/>
      <c r="I109" s="39"/>
      <c r="AI109" s="34" t="s">
        <v>210</v>
      </c>
      <c r="AJ109" s="34">
        <v>8</v>
      </c>
      <c r="AK109" s="34">
        <v>97</v>
      </c>
      <c r="AL109" s="34">
        <v>205</v>
      </c>
      <c r="AM109" s="60">
        <v>0.39787609756097558</v>
      </c>
      <c r="AN109" s="60">
        <v>0.76190476190476186</v>
      </c>
      <c r="AO109" s="34">
        <v>4</v>
      </c>
      <c r="AP109" s="39"/>
    </row>
    <row r="110" spans="1:56" x14ac:dyDescent="0.2">
      <c r="A110" s="257"/>
      <c r="B110" s="258"/>
      <c r="C110" s="57"/>
      <c r="D110" s="57"/>
      <c r="E110" s="40"/>
      <c r="F110" s="40"/>
      <c r="G110" s="40"/>
      <c r="H110" s="40"/>
      <c r="I110" s="57"/>
      <c r="AI110" s="34" t="s">
        <v>216</v>
      </c>
      <c r="AJ110" s="34">
        <v>8</v>
      </c>
      <c r="AK110" s="34">
        <v>70</v>
      </c>
      <c r="AL110" s="34">
        <v>169</v>
      </c>
      <c r="AM110" s="60">
        <v>0.38075502958579882</v>
      </c>
      <c r="AN110" s="60">
        <v>0.65</v>
      </c>
      <c r="AO110" s="34">
        <v>4</v>
      </c>
      <c r="AP110" s="39"/>
    </row>
    <row r="111" spans="1:56" x14ac:dyDescent="0.2">
      <c r="AI111" s="34" t="s">
        <v>206</v>
      </c>
      <c r="AJ111" s="34">
        <v>10</v>
      </c>
      <c r="AK111" s="34">
        <v>84</v>
      </c>
      <c r="AL111" s="34">
        <v>186</v>
      </c>
      <c r="AM111" s="60">
        <v>0.45161290322580644</v>
      </c>
      <c r="AN111" s="60">
        <v>0.8125</v>
      </c>
      <c r="AO111" s="34">
        <v>3</v>
      </c>
      <c r="AP111" s="39"/>
    </row>
    <row r="112" spans="1:56" ht="13.5" thickBot="1" x14ac:dyDescent="0.25">
      <c r="AI112" s="34" t="s">
        <v>208</v>
      </c>
      <c r="AJ112" s="34">
        <v>8</v>
      </c>
      <c r="AK112" s="34">
        <v>93</v>
      </c>
      <c r="AL112" s="34">
        <v>197</v>
      </c>
      <c r="AM112" s="60">
        <v>0.45663147208121829</v>
      </c>
      <c r="AN112" s="60">
        <v>0.64</v>
      </c>
      <c r="AO112" s="34">
        <v>4</v>
      </c>
      <c r="AP112" s="39"/>
    </row>
    <row r="113" spans="1:42" ht="12.95" customHeight="1" x14ac:dyDescent="0.2">
      <c r="A113" s="601" t="s">
        <v>24</v>
      </c>
      <c r="B113" s="598" t="s">
        <v>13</v>
      </c>
      <c r="C113" s="28" t="s">
        <v>9</v>
      </c>
      <c r="D113" s="250"/>
      <c r="E113" s="44">
        <f>IF(OR(F!G11=2,F!G11=1),F!F12,0)</f>
        <v>0.76</v>
      </c>
      <c r="F113" s="44">
        <f>IF(OR(F!J11=2,F!J11=1),F!I12,0)</f>
        <v>0.79166666666666663</v>
      </c>
      <c r="G113" s="44">
        <f>IF(OR(F!M11=2,F!M11=1),F!L12,0)</f>
        <v>0.95</v>
      </c>
      <c r="H113" s="248"/>
      <c r="I113" s="54"/>
      <c r="AI113" s="34" t="s">
        <v>231</v>
      </c>
      <c r="AJ113" s="34">
        <v>6</v>
      </c>
      <c r="AK113" s="34">
        <v>48</v>
      </c>
      <c r="AL113" s="34">
        <v>68.001000000000005</v>
      </c>
      <c r="AM113" s="60">
        <v>0.65471978353259508</v>
      </c>
      <c r="AN113" s="60">
        <v>1.4545454545454546</v>
      </c>
      <c r="AO113" s="34">
        <v>7</v>
      </c>
      <c r="AP113" s="39"/>
    </row>
    <row r="114" spans="1:42" x14ac:dyDescent="0.2">
      <c r="A114" s="602"/>
      <c r="B114" s="599"/>
      <c r="C114" s="29" t="s">
        <v>9</v>
      </c>
      <c r="D114" s="252"/>
      <c r="E114" s="251"/>
      <c r="F114" s="45">
        <f>IF(E113&gt;F113,E113,F113)</f>
        <v>0.79166666666666663</v>
      </c>
      <c r="G114" s="45">
        <f>IF(F114&gt;G113,F114,G113)</f>
        <v>0.95</v>
      </c>
      <c r="H114" s="249"/>
      <c r="I114" s="54"/>
      <c r="AI114" s="34" t="s">
        <v>202</v>
      </c>
      <c r="AJ114" s="34">
        <v>5</v>
      </c>
      <c r="AK114" s="34">
        <v>70</v>
      </c>
      <c r="AL114" s="34">
        <v>95</v>
      </c>
      <c r="AM114" s="60">
        <v>0.64988210526315782</v>
      </c>
      <c r="AN114" s="60">
        <v>0.95</v>
      </c>
      <c r="AO114" s="34">
        <v>5</v>
      </c>
      <c r="AP114" s="39"/>
    </row>
    <row r="115" spans="1:42" x14ac:dyDescent="0.2">
      <c r="A115" s="602"/>
      <c r="B115" s="599"/>
      <c r="C115" s="29" t="s">
        <v>10</v>
      </c>
      <c r="D115" s="37">
        <f>IF(F!H12&lt;F!K12,F!K12,F!H12)</f>
        <v>5</v>
      </c>
      <c r="E115" s="37">
        <f>IF(D115&lt;F!N12,F!N12,D115)</f>
        <v>5</v>
      </c>
      <c r="F115" s="254"/>
      <c r="G115" s="255"/>
      <c r="H115" s="256"/>
      <c r="I115" s="39"/>
      <c r="AI115" s="34" t="s">
        <v>226</v>
      </c>
      <c r="AJ115" s="34">
        <v>6</v>
      </c>
      <c r="AK115" s="34">
        <v>58</v>
      </c>
      <c r="AL115" s="34">
        <v>87</v>
      </c>
      <c r="AM115" s="60">
        <v>0.62668505747126435</v>
      </c>
      <c r="AN115" s="60">
        <v>0.72727272727272729</v>
      </c>
      <c r="AO115" s="34">
        <v>3</v>
      </c>
      <c r="AP115" s="39"/>
    </row>
    <row r="116" spans="1:42" ht="13.5" thickBot="1" x14ac:dyDescent="0.25">
      <c r="A116" s="602"/>
      <c r="B116" s="600"/>
      <c r="C116" s="36" t="s">
        <v>11</v>
      </c>
      <c r="D116" s="259"/>
      <c r="E116" s="62">
        <f>IF(F!O14="",0,IF(F!O11&lt;F!O14,1,IF(F!O11=F!O14,IF(F!T11&lt;F!T14,1,IF(F!T11=F!T14,IF(F!U11&gt;F!U14,1,0),0)),0)))</f>
        <v>0</v>
      </c>
      <c r="F116" s="62">
        <f>IF(F!O17="",0,IF(F!O11&lt;F!O17,1,IF(F!O11=F!O17,IF(F!T11&lt;F!T17,1,IF(F!T11=F!T17,IF(F!U11&gt;F!U17,1,0),0)),0)))</f>
        <v>0</v>
      </c>
      <c r="G116" s="62">
        <f>IF(F!O20="",0,IF(F!O11&lt;F!O20,1,IF(F!O11=F!O20,IF(F!T11&lt;F!T20,1,IF(F!T11=F!T20,IF(F!U11&gt;F!U20,1,0),0)),0)))</f>
        <v>0</v>
      </c>
      <c r="H116" s="260"/>
      <c r="I116" s="40"/>
      <c r="AI116" s="34" t="s">
        <v>225</v>
      </c>
      <c r="AJ116" s="34">
        <v>0</v>
      </c>
      <c r="AK116" s="34">
        <v>25</v>
      </c>
      <c r="AL116" s="34">
        <v>103</v>
      </c>
      <c r="AM116" s="60">
        <v>0.21105825242718448</v>
      </c>
      <c r="AN116" s="60" t="s">
        <v>187</v>
      </c>
      <c r="AO116" s="34">
        <v>3</v>
      </c>
      <c r="AP116" s="39"/>
    </row>
    <row r="117" spans="1:42" x14ac:dyDescent="0.2">
      <c r="A117" s="602"/>
      <c r="B117" s="598" t="s">
        <v>14</v>
      </c>
      <c r="C117" s="28" t="s">
        <v>9</v>
      </c>
      <c r="D117" s="44">
        <f>IF(OR(F!D14=2,F!D14=1),F!C15,0)</f>
        <v>0</v>
      </c>
      <c r="E117" s="250"/>
      <c r="F117" s="44">
        <f>IF(OR(F!J14=2,F!J14=1),F!I15,0)</f>
        <v>0.61904761904761907</v>
      </c>
      <c r="G117" s="44">
        <f>IF(OR(F!M14=2,F!M14=1),F!L15,0)</f>
        <v>0.37142857142857144</v>
      </c>
      <c r="H117" s="248"/>
      <c r="I117" s="54"/>
      <c r="AI117" s="34" t="s">
        <v>212</v>
      </c>
      <c r="AJ117" s="34">
        <v>2</v>
      </c>
      <c r="AK117" s="34">
        <v>51</v>
      </c>
      <c r="AL117" s="34">
        <v>131</v>
      </c>
      <c r="AM117" s="60">
        <v>0.35446259541984732</v>
      </c>
      <c r="AN117" s="60">
        <v>0.4</v>
      </c>
      <c r="AO117" s="34">
        <v>4</v>
      </c>
      <c r="AP117" s="39"/>
    </row>
    <row r="118" spans="1:42" x14ac:dyDescent="0.2">
      <c r="A118" s="602"/>
      <c r="B118" s="599"/>
      <c r="C118" s="29" t="s">
        <v>9</v>
      </c>
      <c r="D118" s="252"/>
      <c r="E118" s="252"/>
      <c r="F118" s="45">
        <f>IF(D117&gt;F117,D117,F117)</f>
        <v>0.61904761904761907</v>
      </c>
      <c r="G118" s="45">
        <f>IF(F118&gt;G117,F118,G117)</f>
        <v>0.61904761904761907</v>
      </c>
      <c r="H118" s="253"/>
      <c r="I118" s="55"/>
      <c r="AI118" s="34" t="s">
        <v>215</v>
      </c>
      <c r="AJ118" s="34">
        <v>1</v>
      </c>
      <c r="AK118" s="34">
        <v>26</v>
      </c>
      <c r="AL118" s="34">
        <v>85</v>
      </c>
      <c r="AM118" s="60">
        <v>0.25217176470588237</v>
      </c>
      <c r="AN118" s="60">
        <v>0.54166666666666663</v>
      </c>
      <c r="AO118" s="34">
        <v>4</v>
      </c>
      <c r="AP118" s="39"/>
    </row>
    <row r="119" spans="1:42" x14ac:dyDescent="0.2">
      <c r="A119" s="602"/>
      <c r="B119" s="599"/>
      <c r="C119" s="29" t="s">
        <v>10</v>
      </c>
      <c r="D119" s="37">
        <f>IF(F!E15&lt;F!K15,F!K15,F!E15)</f>
        <v>3</v>
      </c>
      <c r="E119" s="37">
        <f>IF(D119&lt;F!N15,F!N15,D119)</f>
        <v>3</v>
      </c>
      <c r="F119" s="254"/>
      <c r="G119" s="255"/>
      <c r="H119" s="256"/>
      <c r="I119" s="39"/>
      <c r="AI119" s="34" t="s">
        <v>214</v>
      </c>
      <c r="AJ119" s="34">
        <v>6</v>
      </c>
      <c r="AK119" s="34">
        <v>50</v>
      </c>
      <c r="AL119" s="34">
        <v>130</v>
      </c>
      <c r="AM119" s="60">
        <v>0.34113538461538462</v>
      </c>
      <c r="AN119" s="60">
        <v>0.61904761904761907</v>
      </c>
      <c r="AO119" s="34">
        <v>4</v>
      </c>
      <c r="AP119" s="39"/>
    </row>
    <row r="120" spans="1:42" ht="13.5" thickBot="1" x14ac:dyDescent="0.25">
      <c r="A120" s="602"/>
      <c r="B120" s="600"/>
      <c r="C120" s="30" t="s">
        <v>11</v>
      </c>
      <c r="D120" s="263"/>
      <c r="E120" s="63">
        <f>IF(F!O11="",0,IF(F!O14&lt;F!O11,1,IF(F!O14=F!O11,IF(F!T14&lt;F!T11,1,IF(F!T14=F!T11,IF(F!U14&gt;F!U11,1,0),0)),0)))</f>
        <v>1</v>
      </c>
      <c r="F120" s="63">
        <f>IF(F!O17="",0,IF(F!O14&lt;F!O17,1,IF(F!O14=F!O17,IF(F!T14&lt;F!T17,1,IF(F!T14=F!T17,IF(F!U14&gt;F!U17,1,0),0)),0)))</f>
        <v>0</v>
      </c>
      <c r="G120" s="63">
        <f>IF(F!O20="",0,IF(F!O14&lt;F!O20,1,IF(F!O14=F!O20,IF(F!T14&lt;F!T20,1,IF(F!T14=F!T20,IF(F!U14&gt;F!U20,1,0),0)),0)))</f>
        <v>0</v>
      </c>
      <c r="H120" s="261"/>
      <c r="I120" s="40"/>
      <c r="AI120" s="34" t="s">
        <v>203</v>
      </c>
      <c r="AJ120" s="34">
        <v>2</v>
      </c>
      <c r="AK120" s="34">
        <v>55</v>
      </c>
      <c r="AL120" s="34">
        <v>100</v>
      </c>
      <c r="AM120" s="60">
        <v>0.49130200000000002</v>
      </c>
      <c r="AN120" s="60">
        <v>0.65517241379310343</v>
      </c>
      <c r="AO120" s="34">
        <v>4</v>
      </c>
      <c r="AP120" s="39"/>
    </row>
    <row r="121" spans="1:42" x14ac:dyDescent="0.2">
      <c r="A121" s="602"/>
      <c r="B121" s="598" t="s">
        <v>15</v>
      </c>
      <c r="C121" s="28" t="s">
        <v>9</v>
      </c>
      <c r="D121" s="44">
        <f>IF(OR(F!D17=2,F!D17=1),F!C18,0)</f>
        <v>0.54166666666666663</v>
      </c>
      <c r="E121" s="44">
        <f>IF(OR(F!G17=2,F!G17=1),F!F18,0)</f>
        <v>0</v>
      </c>
      <c r="F121" s="250"/>
      <c r="G121" s="44">
        <f>IF(OR(F!M17=2,F!M17=1),F!L18,0)</f>
        <v>0</v>
      </c>
      <c r="H121" s="248"/>
      <c r="I121" s="54"/>
      <c r="AI121" s="34" t="s">
        <v>224</v>
      </c>
      <c r="AJ121" s="34">
        <v>4</v>
      </c>
      <c r="AK121" s="34">
        <v>35</v>
      </c>
      <c r="AL121" s="34">
        <v>132</v>
      </c>
      <c r="AM121" s="60">
        <v>0.2305651515151515</v>
      </c>
      <c r="AN121" s="60">
        <v>0.55000000000000004</v>
      </c>
      <c r="AO121" s="34">
        <v>5</v>
      </c>
      <c r="AP121" s="39"/>
    </row>
    <row r="122" spans="1:42" x14ac:dyDescent="0.2">
      <c r="A122" s="602"/>
      <c r="B122" s="599"/>
      <c r="C122" s="29" t="s">
        <v>9</v>
      </c>
      <c r="D122" s="252"/>
      <c r="E122" s="252"/>
      <c r="F122" s="45">
        <f>IF(D121&gt;E121,D121,E121)</f>
        <v>0.54166666666666663</v>
      </c>
      <c r="G122" s="45">
        <f>IF(F122&gt;G121,F122,G121)</f>
        <v>0.54166666666666663</v>
      </c>
      <c r="H122" s="253"/>
      <c r="I122" s="55"/>
      <c r="AI122" s="34" t="s">
        <v>217</v>
      </c>
      <c r="AJ122" s="34">
        <v>6</v>
      </c>
      <c r="AK122" s="34">
        <v>43</v>
      </c>
      <c r="AL122" s="34">
        <v>128.001</v>
      </c>
      <c r="AM122" s="60">
        <v>0.31385536050499602</v>
      </c>
      <c r="AN122" s="60">
        <v>0.56521739130434778</v>
      </c>
      <c r="AO122" s="34">
        <v>3</v>
      </c>
      <c r="AP122" s="39"/>
    </row>
    <row r="123" spans="1:42" x14ac:dyDescent="0.2">
      <c r="A123" s="602"/>
      <c r="B123" s="599"/>
      <c r="C123" s="29" t="s">
        <v>10</v>
      </c>
      <c r="D123" s="37">
        <f>IF(F!E18&lt;F!H18,F!H18,F!E18)</f>
        <v>4</v>
      </c>
      <c r="E123" s="37">
        <f>IF(D123&lt;F!N18,F!N18,D123)</f>
        <v>4</v>
      </c>
      <c r="F123" s="254"/>
      <c r="G123" s="255"/>
      <c r="H123" s="256"/>
      <c r="I123" s="39"/>
      <c r="AI123" s="34" t="s">
        <v>229</v>
      </c>
      <c r="AJ123" s="34">
        <v>2</v>
      </c>
      <c r="AK123" s="34">
        <v>46</v>
      </c>
      <c r="AL123" s="34">
        <v>89.000100000000003</v>
      </c>
      <c r="AM123" s="60">
        <v>0.47044216804250777</v>
      </c>
      <c r="AN123" s="60">
        <v>0.95</v>
      </c>
      <c r="AO123" s="34">
        <v>4</v>
      </c>
      <c r="AP123" s="39"/>
    </row>
    <row r="124" spans="1:42" ht="13.5" thickBot="1" x14ac:dyDescent="0.25">
      <c r="A124" s="602"/>
      <c r="B124" s="600"/>
      <c r="C124" s="30" t="s">
        <v>11</v>
      </c>
      <c r="D124" s="263"/>
      <c r="E124" s="63">
        <f>IF(F!O11="",0,IF(F!O17&lt;F!O11,1,IF(F!O17=F!O11,IF(F!T17&lt;F!T11,1,IF(F!T17=F!T11,IF(F!U17&gt;F!U11,1,0),0)),0)))</f>
        <v>1</v>
      </c>
      <c r="F124" s="63">
        <f>IF(F!O14="",0,IF(F!O17&lt;F!O14,1,IF(F!O17=F!O14,IF(F!T17&lt;F!T14,1,IF(F!T17=F!T14,IF(F!U17&gt;F!U14,1,0),0)),0)))</f>
        <v>1</v>
      </c>
      <c r="G124" s="63">
        <f>IF(F!O20="",0,IF(F!O17&lt;F!O20,1,IF(F!O17=F!O20,IF(F!T17&lt;F!T20,1,IF(F!T17=F!T20,IF(F!U17&gt;F!U20,1,0),0)),0)))</f>
        <v>1</v>
      </c>
      <c r="H124" s="261"/>
      <c r="I124" s="40"/>
      <c r="AI124" s="34" t="s">
        <v>223</v>
      </c>
      <c r="AJ124" s="34">
        <v>2</v>
      </c>
      <c r="AK124" s="34">
        <v>39</v>
      </c>
      <c r="AL124" s="34">
        <v>114</v>
      </c>
      <c r="AM124" s="60">
        <v>0.26773157894736843</v>
      </c>
      <c r="AN124" s="60">
        <v>0.35483870967741937</v>
      </c>
      <c r="AO124" s="34">
        <v>3</v>
      </c>
      <c r="AP124" s="39"/>
    </row>
    <row r="125" spans="1:42" x14ac:dyDescent="0.2">
      <c r="A125" s="602"/>
      <c r="B125" s="598" t="s">
        <v>16</v>
      </c>
      <c r="C125" s="28" t="s">
        <v>9</v>
      </c>
      <c r="D125" s="44">
        <f>IF(OR(F!D20=2,F!D20=1),F!C21,0)</f>
        <v>0</v>
      </c>
      <c r="E125" s="44">
        <f>IF(OR(F!G20=2,F!G20=1),F!F21,0)</f>
        <v>0</v>
      </c>
      <c r="F125" s="44">
        <f>IF(OR(F!J20=2,F!J20=1),F!I21,0)</f>
        <v>0.59090909090909094</v>
      </c>
      <c r="G125" s="250"/>
      <c r="H125" s="248"/>
      <c r="I125" s="54"/>
      <c r="AI125" s="34" t="s">
        <v>211</v>
      </c>
      <c r="AJ125" s="34">
        <v>4</v>
      </c>
      <c r="AK125" s="34">
        <v>56</v>
      </c>
      <c r="AL125" s="34">
        <v>131</v>
      </c>
      <c r="AM125" s="60">
        <v>0.37437557251908399</v>
      </c>
      <c r="AN125" s="60">
        <v>0.72727272727272729</v>
      </c>
      <c r="AO125" s="34">
        <v>3</v>
      </c>
      <c r="AP125" s="39"/>
    </row>
    <row r="126" spans="1:42" x14ac:dyDescent="0.2">
      <c r="A126" s="602"/>
      <c r="B126" s="599"/>
      <c r="C126" s="29" t="s">
        <v>9</v>
      </c>
      <c r="D126" s="252"/>
      <c r="E126" s="252"/>
      <c r="F126" s="45">
        <f>IF(D125&gt;E125,D125,E125)</f>
        <v>0</v>
      </c>
      <c r="G126" s="45">
        <f>IF(F126&gt;F125,F126,F125)</f>
        <v>0.59090909090909094</v>
      </c>
      <c r="H126" s="253"/>
      <c r="I126" s="55"/>
      <c r="AI126" s="34" t="s">
        <v>199</v>
      </c>
      <c r="AJ126" s="34">
        <v>6</v>
      </c>
      <c r="AK126" s="34">
        <v>105</v>
      </c>
      <c r="AL126" s="34">
        <v>156</v>
      </c>
      <c r="AM126" s="60">
        <v>0.63823717948717951</v>
      </c>
      <c r="AN126" s="60">
        <v>1.3157894736842106</v>
      </c>
      <c r="AO126" s="34">
        <v>5</v>
      </c>
      <c r="AP126" s="39"/>
    </row>
    <row r="127" spans="1:42" x14ac:dyDescent="0.2">
      <c r="A127" s="602"/>
      <c r="B127" s="599"/>
      <c r="C127" s="29" t="s">
        <v>10</v>
      </c>
      <c r="D127" s="37">
        <f>IF(F!E21&lt;F!H21,F!H21,F!E21)</f>
        <v>6</v>
      </c>
      <c r="E127" s="37">
        <f>IF(D127&lt;F!K21,F!K21,D127)</f>
        <v>6</v>
      </c>
      <c r="F127" s="254"/>
      <c r="G127" s="255"/>
      <c r="H127" s="256"/>
      <c r="I127" s="39"/>
      <c r="AI127" s="34" t="s">
        <v>209</v>
      </c>
      <c r="AJ127" s="34">
        <v>4</v>
      </c>
      <c r="AK127" s="34">
        <v>45</v>
      </c>
      <c r="AL127" s="34">
        <v>96</v>
      </c>
      <c r="AM127" s="60">
        <v>0.36684374999999997</v>
      </c>
      <c r="AN127" s="60">
        <v>0.72222222222222221</v>
      </c>
      <c r="AO127" s="34">
        <v>4</v>
      </c>
      <c r="AP127" s="39"/>
    </row>
    <row r="128" spans="1:42" ht="13.5" thickBot="1" x14ac:dyDescent="0.25">
      <c r="A128" s="603"/>
      <c r="B128" s="600"/>
      <c r="C128" s="30" t="s">
        <v>11</v>
      </c>
      <c r="D128" s="263"/>
      <c r="E128" s="63">
        <f>IF(F!O11="",0,IF(F!O20&lt;F!O11,1,IF(F!O20=F!O11,IF(F!T20&lt;F!T11,1,IF(F!T20=F!T11,IF(F!U20&gt;F!U11,1,0),0)),0)))</f>
        <v>1</v>
      </c>
      <c r="F128" s="63">
        <f>IF(F!O14="",0,IF(F!O20&lt;F!O14,1,IF(F!O20=F!O14,IF(F!T20&lt;F!T14,1,IF(F!T20=F!T14,IF(F!U20&gt;F!U14,1,0),0)),0)))</f>
        <v>1</v>
      </c>
      <c r="G128" s="63">
        <f>IF(F!O17="",0,IF(F!O20&lt;F!O17,1,IF(F!O20=F!O17,IF(F!T20&lt;F!T17,1,IF(F!T20=F!T17,IF(F!U20&gt;F!U17,1,0),0)),0)))</f>
        <v>0</v>
      </c>
      <c r="H128" s="262"/>
      <c r="I128" s="40"/>
      <c r="AI128" s="34" t="s">
        <v>207</v>
      </c>
      <c r="AJ128" s="34">
        <v>2</v>
      </c>
      <c r="AK128" s="34">
        <v>54</v>
      </c>
      <c r="AL128" s="34">
        <v>89</v>
      </c>
      <c r="AM128" s="60">
        <v>0.47483595505617965</v>
      </c>
      <c r="AN128" s="60">
        <v>1.3125</v>
      </c>
      <c r="AO128" s="34">
        <v>5</v>
      </c>
      <c r="AP128" s="39"/>
    </row>
    <row r="129" spans="1:42" x14ac:dyDescent="0.2">
      <c r="A129" s="257"/>
      <c r="B129" s="257"/>
      <c r="C129" s="57"/>
      <c r="D129" s="54"/>
      <c r="E129" s="54"/>
      <c r="F129" s="54"/>
      <c r="G129" s="54"/>
      <c r="H129" s="54"/>
      <c r="I129" s="54"/>
      <c r="AI129" s="34" t="s">
        <v>218</v>
      </c>
      <c r="AJ129" s="34">
        <v>0</v>
      </c>
      <c r="AK129" s="34">
        <v>36</v>
      </c>
      <c r="AL129" s="34">
        <v>98</v>
      </c>
      <c r="AM129" s="60">
        <v>0.28748571428571423</v>
      </c>
      <c r="AN129" s="60" t="s">
        <v>187</v>
      </c>
      <c r="AO129" s="34">
        <v>2</v>
      </c>
      <c r="AP129" s="39"/>
    </row>
    <row r="130" spans="1:42" x14ac:dyDescent="0.2">
      <c r="A130" s="257"/>
      <c r="B130" s="258"/>
      <c r="C130" s="57"/>
      <c r="D130" s="55"/>
      <c r="E130" s="55"/>
      <c r="F130" s="55"/>
      <c r="G130" s="55"/>
      <c r="H130" s="55"/>
      <c r="I130" s="55"/>
      <c r="AI130" s="34" t="s">
        <v>221</v>
      </c>
      <c r="AJ130" s="34">
        <v>4</v>
      </c>
      <c r="AK130" s="34">
        <v>47</v>
      </c>
      <c r="AL130" s="34">
        <v>115</v>
      </c>
      <c r="AM130" s="60">
        <v>0.35576347826086951</v>
      </c>
      <c r="AN130" s="60">
        <v>0.72222222222222221</v>
      </c>
      <c r="AO130" s="34">
        <v>6</v>
      </c>
      <c r="AP130" s="39"/>
    </row>
    <row r="131" spans="1:42" x14ac:dyDescent="0.2">
      <c r="A131" s="257"/>
      <c r="B131" s="258"/>
      <c r="C131" s="57"/>
      <c r="D131" s="40"/>
      <c r="E131" s="40"/>
      <c r="F131" s="40"/>
      <c r="G131" s="39"/>
      <c r="H131" s="39"/>
      <c r="I131" s="39"/>
      <c r="AI131" s="34" t="s">
        <v>200</v>
      </c>
      <c r="AJ131" s="34">
        <v>4</v>
      </c>
      <c r="AK131" s="34">
        <v>101</v>
      </c>
      <c r="AL131" s="34">
        <v>156</v>
      </c>
      <c r="AM131" s="60">
        <v>0.55267179487179485</v>
      </c>
      <c r="AN131" s="60">
        <v>1.1000000000000001</v>
      </c>
      <c r="AO131" s="34">
        <v>4</v>
      </c>
      <c r="AP131" s="39"/>
    </row>
    <row r="132" spans="1:42" x14ac:dyDescent="0.2">
      <c r="A132" s="257"/>
      <c r="B132" s="258"/>
      <c r="C132" s="57"/>
      <c r="D132" s="57"/>
      <c r="E132" s="40"/>
      <c r="F132" s="40"/>
      <c r="G132" s="40"/>
      <c r="H132" s="40"/>
      <c r="I132" s="57"/>
      <c r="AI132" s="34" t="s">
        <v>213</v>
      </c>
      <c r="AJ132" s="34">
        <v>8</v>
      </c>
      <c r="AK132" s="34">
        <v>51</v>
      </c>
      <c r="AL132" s="34">
        <v>102.0001</v>
      </c>
      <c r="AM132" s="60">
        <v>0.47229169383167269</v>
      </c>
      <c r="AN132" s="60">
        <v>1.4444444444444444</v>
      </c>
      <c r="AO132" s="34">
        <v>4</v>
      </c>
      <c r="AP132" s="39"/>
    </row>
    <row r="133" spans="1:42" x14ac:dyDescent="0.2">
      <c r="AI133" s="34" t="s">
        <v>222</v>
      </c>
      <c r="AJ133" s="34">
        <v>2</v>
      </c>
      <c r="AK133" s="34">
        <v>36</v>
      </c>
      <c r="AL133" s="34">
        <v>69</v>
      </c>
      <c r="AM133" s="60">
        <v>0.40831304347826086</v>
      </c>
      <c r="AN133" s="60">
        <v>0.8666666666666667</v>
      </c>
      <c r="AO133" s="34">
        <v>4</v>
      </c>
      <c r="AP133" s="39"/>
    </row>
    <row r="134" spans="1:42" ht="13.5" thickBot="1" x14ac:dyDescent="0.25">
      <c r="AI134" s="39"/>
      <c r="AJ134" s="39"/>
      <c r="AK134" s="39"/>
      <c r="AL134" s="39"/>
      <c r="AM134" s="83"/>
      <c r="AN134" s="83"/>
      <c r="AO134" s="39"/>
      <c r="AP134" s="39"/>
    </row>
    <row r="135" spans="1:42" ht="12.95" customHeight="1" x14ac:dyDescent="0.2">
      <c r="A135" s="601" t="s">
        <v>107</v>
      </c>
      <c r="B135" s="604" t="s">
        <v>13</v>
      </c>
      <c r="C135" s="28" t="s">
        <v>9</v>
      </c>
      <c r="D135" s="250"/>
      <c r="E135" s="44">
        <f>IF(OR(G!G11=2,G!G11=1),G!F12,0)</f>
        <v>0</v>
      </c>
      <c r="F135" s="44">
        <f>IF(OR(G!J11=2,G!J11=1),G!I12,0)</f>
        <v>0.65517241379310343</v>
      </c>
      <c r="G135" s="44">
        <f>IF(OR(G!M11=2,G!M11=1),G!L12,0)</f>
        <v>0</v>
      </c>
      <c r="H135" s="248"/>
      <c r="AI135" s="39"/>
      <c r="AJ135" s="39"/>
      <c r="AK135" s="39"/>
      <c r="AL135" s="39"/>
      <c r="AM135" s="83"/>
      <c r="AN135" s="83"/>
      <c r="AO135" s="39"/>
      <c r="AP135" s="39"/>
    </row>
    <row r="136" spans="1:42" x14ac:dyDescent="0.2">
      <c r="A136" s="602"/>
      <c r="B136" s="605"/>
      <c r="C136" s="29" t="s">
        <v>9</v>
      </c>
      <c r="D136" s="252"/>
      <c r="E136" s="251"/>
      <c r="F136" s="45">
        <f>IF(E135&gt;F135,E135,F135)</f>
        <v>0.65517241379310343</v>
      </c>
      <c r="G136" s="45">
        <f>IF(F136&gt;G135,F136,G135)</f>
        <v>0.65517241379310343</v>
      </c>
      <c r="H136" s="249"/>
      <c r="AI136" s="39"/>
      <c r="AJ136" s="39"/>
      <c r="AK136" s="39"/>
      <c r="AL136" s="39"/>
      <c r="AM136" s="83"/>
      <c r="AN136" s="83"/>
      <c r="AO136" s="39"/>
      <c r="AP136" s="39"/>
    </row>
    <row r="137" spans="1:42" x14ac:dyDescent="0.2">
      <c r="A137" s="602"/>
      <c r="B137" s="605"/>
      <c r="C137" s="29" t="s">
        <v>10</v>
      </c>
      <c r="D137" s="37">
        <f>IF(G!H12&lt;G!K12,G!K12,G!H12)</f>
        <v>4</v>
      </c>
      <c r="E137" s="37">
        <f>IF(D137&lt;G!N12,G!N12,D137)</f>
        <v>4</v>
      </c>
      <c r="F137" s="254"/>
      <c r="G137" s="255"/>
      <c r="H137" s="256"/>
    </row>
    <row r="138" spans="1:42" ht="13.5" thickBot="1" x14ac:dyDescent="0.25">
      <c r="A138" s="602"/>
      <c r="B138" s="606"/>
      <c r="C138" s="30" t="s">
        <v>11</v>
      </c>
      <c r="D138" s="259"/>
      <c r="E138" s="62">
        <f>IF(G!O14="",0,IF(G!O11&lt;G!O14,1,IF(G!O11=G!O14,IF(G!T11&lt;G!T14,1,IF(G!T11=G!T14,IF(G!U11&gt;G!U14,1,0),0)),0)))</f>
        <v>1</v>
      </c>
      <c r="F138" s="62">
        <f>IF(G!O17="",0,IF(G!O11&lt;G!O17,1,IF(G!O11=G!O17,IF(G!T11&lt;G!T17,1,IF(G!T11=G!T17,IF(G!U11&gt;G!U17,1,0),0)),0)))</f>
        <v>1</v>
      </c>
      <c r="G138" s="62">
        <f>IF(G!O20="",0,IF(G!O11&lt;G!O20,1,IF(G!O11=G!O20,IF(G!T11&lt;G!T20,1,IF(G!T11=G!T20,IF(G!U11&gt;G!U20,1,0),0)),0)))</f>
        <v>0</v>
      </c>
      <c r="H138" s="260"/>
    </row>
    <row r="139" spans="1:42" x14ac:dyDescent="0.2">
      <c r="A139" s="602"/>
      <c r="B139" s="604" t="s">
        <v>14</v>
      </c>
      <c r="C139" s="28" t="s">
        <v>9</v>
      </c>
      <c r="D139" s="44">
        <f>IF(OR(G!D14=2,G!D14=1),G!C15,0)</f>
        <v>0.72727272727272729</v>
      </c>
      <c r="E139" s="250"/>
      <c r="F139" s="44">
        <f>IF(OR(G!J14=2,G!J14=1),G!I15,0)</f>
        <v>0</v>
      </c>
      <c r="G139" s="44">
        <f>IF(OR(G!M14=2,G!M14=1),G!L15,0)</f>
        <v>0.61538461538461542</v>
      </c>
      <c r="H139" s="248"/>
    </row>
    <row r="140" spans="1:42" x14ac:dyDescent="0.2">
      <c r="A140" s="602"/>
      <c r="B140" s="605"/>
      <c r="C140" s="29" t="s">
        <v>9</v>
      </c>
      <c r="D140" s="252"/>
      <c r="E140" s="252"/>
      <c r="F140" s="45">
        <f>IF(D139&gt;F139,D139,F139)</f>
        <v>0.72727272727272729</v>
      </c>
      <c r="G140" s="45">
        <f>IF(F140&gt;G139,F140,G139)</f>
        <v>0.72727272727272729</v>
      </c>
      <c r="H140" s="253"/>
    </row>
    <row r="141" spans="1:42" x14ac:dyDescent="0.2">
      <c r="A141" s="602"/>
      <c r="B141" s="605"/>
      <c r="C141" s="29" t="s">
        <v>10</v>
      </c>
      <c r="D141" s="37">
        <f>IF(G!E15&lt;G!K15,G!K15,G!E15)</f>
        <v>3</v>
      </c>
      <c r="E141" s="37">
        <f>IF(D141&lt;G!N15,G!N15,D141)</f>
        <v>3</v>
      </c>
      <c r="F141" s="254"/>
      <c r="G141" s="255"/>
      <c r="H141" s="256"/>
    </row>
    <row r="142" spans="1:42" ht="13.5" thickBot="1" x14ac:dyDescent="0.25">
      <c r="A142" s="602"/>
      <c r="B142" s="606"/>
      <c r="C142" s="30" t="s">
        <v>11</v>
      </c>
      <c r="D142" s="263"/>
      <c r="E142" s="63">
        <f>IF(G!O11="",0,IF(G!O14&lt;G!O11,1,IF(G!O14=G!O11,IF(G!T14&lt;G!T11,1,IF(G!T14=G!T11,IF(G!U14&gt;G!U11,1,0),0)),0)))</f>
        <v>0</v>
      </c>
      <c r="F142" s="63">
        <f>IF(G!O17="",0,IF(G!O14&lt;G!O17,1,IF(G!O14=G!O17,IF(G!T14&lt;G!T17,1,IF(G!T14=G!T17,IF(G!U14&gt;G!U17,1,0),0)),0)))</f>
        <v>0</v>
      </c>
      <c r="G142" s="63">
        <f>IF(G!O20="",0,IF(G!O14&lt;G!O20,1,IF(G!O14=G!O20,IF(G!T14&lt;G!T20,1,IF(G!T14=G!T20,IF(G!U14&gt;G!U20,1,0),0)),0)))</f>
        <v>0</v>
      </c>
      <c r="H142" s="261"/>
    </row>
    <row r="143" spans="1:42" x14ac:dyDescent="0.2">
      <c r="A143" s="602"/>
      <c r="B143" s="604" t="s">
        <v>15</v>
      </c>
      <c r="C143" s="28" t="s">
        <v>9</v>
      </c>
      <c r="D143" s="44">
        <f>IF(OR(G!D17=2,G!D17=1),G!C18,0)</f>
        <v>0</v>
      </c>
      <c r="E143" s="44">
        <f>IF(OR(G!G17=2,G!G17=1),G!F18,0)</f>
        <v>0.34210526315789475</v>
      </c>
      <c r="F143" s="250"/>
      <c r="G143" s="44">
        <f>IF(OR(G!M17=2,G!M17=1),G!L18,0)</f>
        <v>0.56521739130434778</v>
      </c>
      <c r="H143" s="248"/>
    </row>
    <row r="144" spans="1:42" x14ac:dyDescent="0.2">
      <c r="A144" s="602"/>
      <c r="B144" s="605"/>
      <c r="C144" s="29" t="s">
        <v>9</v>
      </c>
      <c r="D144" s="252"/>
      <c r="E144" s="252"/>
      <c r="F144" s="45">
        <f>IF(D143&gt;E143,D143,E143)</f>
        <v>0.34210526315789475</v>
      </c>
      <c r="G144" s="45">
        <f>IF(F144&gt;G143,F144,G143)</f>
        <v>0.56521739130434778</v>
      </c>
      <c r="H144" s="253"/>
    </row>
    <row r="145" spans="1:8" x14ac:dyDescent="0.2">
      <c r="A145" s="602"/>
      <c r="B145" s="605"/>
      <c r="C145" s="29" t="s">
        <v>10</v>
      </c>
      <c r="D145" s="37">
        <f>IF(G!E18&lt;G!H18,G!H18,G!E18)</f>
        <v>3</v>
      </c>
      <c r="E145" s="37">
        <f>IF(D145&lt;G!N18,G!N18,D145)</f>
        <v>3</v>
      </c>
      <c r="F145" s="254"/>
      <c r="G145" s="255"/>
      <c r="H145" s="256"/>
    </row>
    <row r="146" spans="1:8" ht="13.5" thickBot="1" x14ac:dyDescent="0.25">
      <c r="A146" s="602"/>
      <c r="B146" s="606"/>
      <c r="C146" s="30" t="s">
        <v>11</v>
      </c>
      <c r="D146" s="263"/>
      <c r="E146" s="63">
        <f>IF(G!O11="",0,IF(G!O17&lt;G!O11,1,IF(G!O17=G!O11,IF(G!T17&lt;G!T11,1,IF(G!T17=G!T11,IF(G!U17&gt;G!U11,1,0),0)),0)))</f>
        <v>0</v>
      </c>
      <c r="F146" s="63">
        <f>IF(G!O14="",0,IF(G!O17&lt;G!O14,1,IF(G!O17=G!O14,IF(G!T17&lt;G!T14,1,IF(G!T17=G!T14,IF(G!U17&gt;G!U14,1,0),0)),0)))</f>
        <v>1</v>
      </c>
      <c r="G146" s="63">
        <f>IF(G!O20="",0,IF(G!O17&lt;G!O20,1,IF(G!O17=G!O20,IF(G!T17&lt;G!T20,1,IF(G!T17=G!T20,IF(G!U17&gt;G!U20,1,0),0)),0)))</f>
        <v>0</v>
      </c>
      <c r="H146" s="261"/>
    </row>
    <row r="147" spans="1:8" x14ac:dyDescent="0.2">
      <c r="A147" s="602"/>
      <c r="B147" s="604" t="s">
        <v>16</v>
      </c>
      <c r="C147" s="28" t="s">
        <v>9</v>
      </c>
      <c r="D147" s="44">
        <f>IF(OR(G!D20=2,G!D20=1),G!C21,0)</f>
        <v>0.44827586206896552</v>
      </c>
      <c r="E147" s="44">
        <f>IF(OR(G!G20=2,G!G20=1),G!F21,0)</f>
        <v>0</v>
      </c>
      <c r="F147" s="44">
        <f>IF(OR(G!J20=2,G!J20=1),G!I21,0)</f>
        <v>0</v>
      </c>
      <c r="G147" s="250"/>
      <c r="H147" s="248"/>
    </row>
    <row r="148" spans="1:8" x14ac:dyDescent="0.2">
      <c r="A148" s="602"/>
      <c r="B148" s="605"/>
      <c r="C148" s="29" t="s">
        <v>9</v>
      </c>
      <c r="D148" s="252"/>
      <c r="E148" s="252"/>
      <c r="F148" s="45">
        <f>IF(D147&gt;E147,D147,E147)</f>
        <v>0.44827586206896552</v>
      </c>
      <c r="G148" s="45">
        <f>IF(F148&gt;F147,F148,F147)</f>
        <v>0.44827586206896552</v>
      </c>
      <c r="H148" s="253"/>
    </row>
    <row r="149" spans="1:8" x14ac:dyDescent="0.2">
      <c r="A149" s="602"/>
      <c r="B149" s="605"/>
      <c r="C149" s="29" t="s">
        <v>10</v>
      </c>
      <c r="D149" s="37">
        <f>IF(G!E21&lt;G!H21,G!H21,G!E21)</f>
        <v>3</v>
      </c>
      <c r="E149" s="37">
        <f>IF(D149&lt;G!K21,G!K21,D149)</f>
        <v>3</v>
      </c>
      <c r="F149" s="254"/>
      <c r="G149" s="255"/>
      <c r="H149" s="256"/>
    </row>
    <row r="150" spans="1:8" ht="13.5" thickBot="1" x14ac:dyDescent="0.25">
      <c r="A150" s="603"/>
      <c r="B150" s="606"/>
      <c r="C150" s="30" t="s">
        <v>11</v>
      </c>
      <c r="D150" s="263"/>
      <c r="E150" s="63">
        <f>IF(G!O11="",0,IF(G!O20&lt;G!O11,1,IF(G!O20=G!O11,IF(G!T20&lt;G!T11,1,IF(G!T20=G!T11,IF(G!U20&gt;G!U11,1,0),0)),0)))</f>
        <v>1</v>
      </c>
      <c r="F150" s="63">
        <f>IF(G!O14="",0,IF(G!O20&lt;G!O14,1,IF(G!O20=G!O14,IF(G!T20&lt;G!T14,1,IF(G!T20=G!T14,IF(G!U20&gt;G!U14,1,0),0)),0)))</f>
        <v>1</v>
      </c>
      <c r="G150" s="63">
        <f>IF(G!O17="",0,IF(G!O20&lt;G!O17,1,IF(G!O20=G!O17,IF(G!T20&lt;G!T17,1,IF(G!T20=G!T17,IF(G!U20&gt;G!U17,1,0),0)),0)))</f>
        <v>1</v>
      </c>
      <c r="H150" s="262"/>
    </row>
    <row r="151" spans="1:8" ht="12.95" customHeight="1" x14ac:dyDescent="0.2">
      <c r="A151" s="257"/>
      <c r="B151" s="257"/>
      <c r="C151" s="57"/>
      <c r="D151" s="54"/>
      <c r="E151" s="54"/>
      <c r="F151" s="54"/>
      <c r="G151" s="54"/>
      <c r="H151" s="54"/>
    </row>
    <row r="152" spans="1:8" x14ac:dyDescent="0.2">
      <c r="A152" s="257"/>
      <c r="B152" s="258"/>
      <c r="C152" s="57"/>
      <c r="D152" s="55"/>
      <c r="E152" s="55"/>
      <c r="F152" s="55"/>
      <c r="G152" s="55"/>
      <c r="H152" s="55"/>
    </row>
    <row r="153" spans="1:8" x14ac:dyDescent="0.2">
      <c r="A153" s="257"/>
      <c r="B153" s="258"/>
      <c r="C153" s="57"/>
      <c r="D153" s="40"/>
      <c r="E153" s="40"/>
      <c r="F153" s="40"/>
      <c r="G153" s="39"/>
      <c r="H153" s="39"/>
    </row>
    <row r="154" spans="1:8" x14ac:dyDescent="0.2">
      <c r="A154" s="257"/>
      <c r="B154" s="258"/>
      <c r="C154" s="57"/>
      <c r="D154" s="57"/>
      <c r="E154" s="40"/>
      <c r="F154" s="40"/>
      <c r="G154" s="40"/>
      <c r="H154" s="40"/>
    </row>
    <row r="156" spans="1:8" ht="13.5" thickBot="1" x14ac:dyDescent="0.25"/>
    <row r="157" spans="1:8" x14ac:dyDescent="0.2">
      <c r="A157" s="587" t="s">
        <v>165</v>
      </c>
      <c r="B157" s="584" t="s">
        <v>13</v>
      </c>
      <c r="C157" s="411" t="s">
        <v>9</v>
      </c>
      <c r="D157" s="409"/>
      <c r="E157" s="410">
        <f>IF(OR(H!G11=2,H!G11=1),H!F12,0)</f>
        <v>0</v>
      </c>
      <c r="F157" s="410">
        <f>IF(OR(H!J11=2,H!J11=1),H!I12,0)</f>
        <v>0.8</v>
      </c>
      <c r="G157" s="410">
        <f>IF(OR(H!M11=2,H!M11=1),H!L12,0)</f>
        <v>0.5714285714285714</v>
      </c>
      <c r="H157" s="408"/>
    </row>
    <row r="158" spans="1:8" x14ac:dyDescent="0.2">
      <c r="A158" s="588"/>
      <c r="B158" s="585"/>
      <c r="C158" s="404" t="s">
        <v>9</v>
      </c>
      <c r="D158" s="407"/>
      <c r="E158" s="417"/>
      <c r="F158" s="406">
        <f>IF(E157&gt;F157,E157,F157)</f>
        <v>0.8</v>
      </c>
      <c r="G158" s="406">
        <f>IF(F158&gt;G157,F158,G157)</f>
        <v>0.8</v>
      </c>
      <c r="H158" s="416"/>
    </row>
    <row r="159" spans="1:8" x14ac:dyDescent="0.2">
      <c r="A159" s="588"/>
      <c r="B159" s="585"/>
      <c r="C159" s="404" t="s">
        <v>10</v>
      </c>
      <c r="D159" s="403">
        <f>IF(H!H12&lt;H!K12,H!K12,H!H12)</f>
        <v>5</v>
      </c>
      <c r="E159" s="403">
        <f>IF(D159&lt;H!N12,H!N12,D159)</f>
        <v>5</v>
      </c>
      <c r="F159" s="402"/>
      <c r="G159" s="401"/>
      <c r="H159" s="400"/>
    </row>
    <row r="160" spans="1:8" ht="13.5" thickBot="1" x14ac:dyDescent="0.25">
      <c r="A160" s="588"/>
      <c r="B160" s="586"/>
      <c r="C160" s="418" t="s">
        <v>11</v>
      </c>
      <c r="D160" s="415"/>
      <c r="E160" s="414">
        <f>IF(H!O14="",0,IF(H!O11&lt;H!O14,1,IF(H!O11=H!O14,IF(H!T11&lt;H!T14,1,IF(H!T11=H!T14,IF(H!U11&gt;H!U14,1,0),0)),0)))</f>
        <v>1</v>
      </c>
      <c r="F160" s="414">
        <f>IF(H!O17="",0,IF(H!O11&lt;H!O17,1,IF(H!O11=H!O17,IF(H!T11&lt;H!T17,1,IF(H!T11=H!T17,IF(H!U11&gt;H!U17,1,0),0)),0)))</f>
        <v>0</v>
      </c>
      <c r="G160" s="414">
        <f>IF(H!O20="",0,IF(H!O11&lt;H!O20,1,IF(H!O11=H!O20,IF(H!T11&lt;H!T20,1,IF(H!T11=H!T20,IF(H!U11&gt;H!U20,1,0),0)),0)))</f>
        <v>1</v>
      </c>
      <c r="H160" s="413"/>
    </row>
    <row r="161" spans="1:8" x14ac:dyDescent="0.2">
      <c r="A161" s="588"/>
      <c r="B161" s="584" t="s">
        <v>14</v>
      </c>
      <c r="C161" s="411" t="s">
        <v>9</v>
      </c>
      <c r="D161" s="410">
        <f>IF(OR(H!D14=2,H!D14=1),H!C15,0)</f>
        <v>0.59259259259259256</v>
      </c>
      <c r="E161" s="409"/>
      <c r="F161" s="410">
        <f>IF(OR(H!J14=2,H!J14=1),H!I15,0)</f>
        <v>0.76190476190476186</v>
      </c>
      <c r="G161" s="410">
        <f>IF(OR(H!M14=2,H!M14=1),H!L15,0)</f>
        <v>0</v>
      </c>
      <c r="H161" s="408"/>
    </row>
    <row r="162" spans="1:8" x14ac:dyDescent="0.2">
      <c r="A162" s="588"/>
      <c r="B162" s="585"/>
      <c r="C162" s="404" t="s">
        <v>9</v>
      </c>
      <c r="D162" s="407"/>
      <c r="E162" s="407"/>
      <c r="F162" s="406">
        <f>IF(D161&gt;F161,D161,F161)</f>
        <v>0.76190476190476186</v>
      </c>
      <c r="G162" s="406">
        <f>IF(F162&gt;G161,F162,G161)</f>
        <v>0.76190476190476186</v>
      </c>
      <c r="H162" s="405"/>
    </row>
    <row r="163" spans="1:8" x14ac:dyDescent="0.2">
      <c r="A163" s="588"/>
      <c r="B163" s="585"/>
      <c r="C163" s="404" t="s">
        <v>10</v>
      </c>
      <c r="D163" s="403">
        <f>IF(H!E15&lt;H!K15,H!K15,H!E15)</f>
        <v>3</v>
      </c>
      <c r="E163" s="403">
        <f>IF(D163&lt;H!N15,H!N15,D163)</f>
        <v>3</v>
      </c>
      <c r="F163" s="402"/>
      <c r="G163" s="401"/>
      <c r="H163" s="400"/>
    </row>
    <row r="164" spans="1:8" ht="13.5" thickBot="1" x14ac:dyDescent="0.25">
      <c r="A164" s="588"/>
      <c r="B164" s="586"/>
      <c r="C164" s="399" t="s">
        <v>11</v>
      </c>
      <c r="D164" s="398"/>
      <c r="E164" s="397">
        <f>IF(H!O11="",0,IF(H!O14&lt;H!O11,1,IF(H!O14=H!O11,IF(H!T14&lt;H!T11,1,IF(H!T14=H!T11,IF(H!U14&gt;H!U11,1,0),0)),0)))</f>
        <v>0</v>
      </c>
      <c r="F164" s="397">
        <f>IF(H!O17="",0,IF(H!O14&lt;H!O17,1,IF(H!O14=H!O17,IF(H!T14&lt;H!T17,1,IF(H!T14=H!T17,IF(H!U14&gt;H!U17,1,0),0)),0)))</f>
        <v>0</v>
      </c>
      <c r="G164" s="397">
        <f>IF(H!O20="",0,IF(H!O14&lt;H!O20,1,IF(H!O14=H!O20,IF(H!T14&lt;H!T20,1,IF(H!T14=H!T20,IF(H!U14&gt;H!U20,1,0),0)),0)))</f>
        <v>1</v>
      </c>
      <c r="H164" s="412"/>
    </row>
    <row r="165" spans="1:8" x14ac:dyDescent="0.2">
      <c r="A165" s="588"/>
      <c r="B165" s="584" t="s">
        <v>15</v>
      </c>
      <c r="C165" s="411" t="s">
        <v>9</v>
      </c>
      <c r="D165" s="410">
        <f>IF(OR(H!D17=2,H!D17=1),H!C18,0)</f>
        <v>0</v>
      </c>
      <c r="E165" s="410">
        <f>IF(OR(H!G17=2,H!G17=1),H!F18,0)</f>
        <v>0</v>
      </c>
      <c r="F165" s="409"/>
      <c r="G165" s="410">
        <f>IF(OR(H!M17=2,H!M17=1),H!L18,0)</f>
        <v>0</v>
      </c>
      <c r="H165" s="408"/>
    </row>
    <row r="166" spans="1:8" x14ac:dyDescent="0.2">
      <c r="A166" s="588"/>
      <c r="B166" s="585"/>
      <c r="C166" s="404" t="s">
        <v>9</v>
      </c>
      <c r="D166" s="407"/>
      <c r="E166" s="407"/>
      <c r="F166" s="406">
        <f>IF(D165&gt;E165,D165,E165)</f>
        <v>0</v>
      </c>
      <c r="G166" s="406">
        <f>IF(F166&gt;G165,F166,G165)</f>
        <v>0</v>
      </c>
      <c r="H166" s="405"/>
    </row>
    <row r="167" spans="1:8" x14ac:dyDescent="0.2">
      <c r="A167" s="588"/>
      <c r="B167" s="585"/>
      <c r="C167" s="404" t="s">
        <v>10</v>
      </c>
      <c r="D167" s="403">
        <f>IF(H!E18&lt;H!H18,H!H18,H!E18)</f>
        <v>2</v>
      </c>
      <c r="E167" s="403">
        <f>IF(D167&lt;H!N18,H!N18,D167)</f>
        <v>2</v>
      </c>
      <c r="F167" s="402"/>
      <c r="G167" s="401"/>
      <c r="H167" s="400"/>
    </row>
    <row r="168" spans="1:8" ht="13.5" thickBot="1" x14ac:dyDescent="0.25">
      <c r="A168" s="588"/>
      <c r="B168" s="586"/>
      <c r="C168" s="399" t="s">
        <v>11</v>
      </c>
      <c r="D168" s="398"/>
      <c r="E168" s="397">
        <f>IF(H!O11="",0,IF(H!O17&lt;H!O11,1,IF(H!O17=H!O11,IF(H!T17&lt;H!T11,1,IF(H!T17=H!T11,IF(H!U17&gt;H!U11,1,0),0)),0)))</f>
        <v>1</v>
      </c>
      <c r="F168" s="397">
        <f>IF(H!O14="",0,IF(H!O17&lt;H!O14,1,IF(H!O17=H!O14,IF(H!T17&lt;H!T14,1,IF(H!T17=H!T14,IF(H!U17&gt;H!U14,1,0),0)),0)))</f>
        <v>1</v>
      </c>
      <c r="G168" s="397">
        <f>IF(H!O20="",0,IF(H!O17&lt;H!O20,1,IF(H!O17=H!O20,IF(H!T17&lt;H!T20,1,IF(H!T17=H!T20,IF(H!U17&gt;H!U20,1,0),0)),0)))</f>
        <v>1</v>
      </c>
      <c r="H168" s="412"/>
    </row>
    <row r="169" spans="1:8" x14ac:dyDescent="0.2">
      <c r="A169" s="588"/>
      <c r="B169" s="584" t="s">
        <v>16</v>
      </c>
      <c r="C169" s="411" t="s">
        <v>9</v>
      </c>
      <c r="D169" s="410">
        <f>IF(OR(H!D20=2,H!D20=1),H!C21,0)</f>
        <v>0.4642857142857143</v>
      </c>
      <c r="E169" s="410">
        <f>IF(OR(H!G20=2,H!G20=1),H!F21,0)</f>
        <v>0.8666666666666667</v>
      </c>
      <c r="F169" s="410">
        <f>IF(OR(H!J20=2,H!J20=1),H!I21,0)</f>
        <v>0.54166666666666663</v>
      </c>
      <c r="G169" s="409"/>
      <c r="H169" s="408"/>
    </row>
    <row r="170" spans="1:8" x14ac:dyDescent="0.2">
      <c r="A170" s="588"/>
      <c r="B170" s="585"/>
      <c r="C170" s="404" t="s">
        <v>9</v>
      </c>
      <c r="D170" s="407"/>
      <c r="E170" s="407"/>
      <c r="F170" s="406">
        <f>IF(D169&gt;E169,D169,E169)</f>
        <v>0.8666666666666667</v>
      </c>
      <c r="G170" s="406">
        <f>IF(F170&gt;F169,F170,F169)</f>
        <v>0.8666666666666667</v>
      </c>
      <c r="H170" s="405"/>
    </row>
    <row r="171" spans="1:8" x14ac:dyDescent="0.2">
      <c r="A171" s="588"/>
      <c r="B171" s="585"/>
      <c r="C171" s="404" t="s">
        <v>10</v>
      </c>
      <c r="D171" s="403">
        <f>IF(H!E21&lt;H!H21,H!H21,H!E21)</f>
        <v>3</v>
      </c>
      <c r="E171" s="403">
        <f>IF(D171&lt;H!K21,H!K21,D171)</f>
        <v>3</v>
      </c>
      <c r="F171" s="402"/>
      <c r="G171" s="401"/>
      <c r="H171" s="400"/>
    </row>
    <row r="172" spans="1:8" ht="13.5" thickBot="1" x14ac:dyDescent="0.25">
      <c r="A172" s="589"/>
      <c r="B172" s="586"/>
      <c r="C172" s="399" t="s">
        <v>11</v>
      </c>
      <c r="D172" s="398"/>
      <c r="E172" s="397">
        <f>IF(H!O11="",0,IF(H!O20&lt;H!O11,1,IF(H!O20=H!O11,IF(H!T20&lt;H!T11,1,IF(H!T20=H!T11,IF(H!U20&gt;H!U11,1,0),0)),0)))</f>
        <v>0</v>
      </c>
      <c r="F172" s="397">
        <f>IF(H!O14="",0,IF(H!O20&lt;H!O14,1,IF(H!O20=H!O14,IF(H!T20&lt;H!T14,1,IF(H!T20=H!T14,IF(H!U20&gt;H!U14,1,0),0)),0)))</f>
        <v>0</v>
      </c>
      <c r="G172" s="397">
        <f>IF(H!O17="",0,IF(H!O20&lt;H!O17,1,IF(H!O20=H!O17,IF(H!T20&lt;H!T17,1,IF(H!T20=H!T17,IF(H!U20&gt;H!U17,1,0),0)),0)))</f>
        <v>0</v>
      </c>
      <c r="H172" s="396"/>
    </row>
  </sheetData>
  <sortState xmlns:xlrd2="http://schemas.microsoft.com/office/spreadsheetml/2017/richdata2" ref="Z45:AF52">
    <sortCondition descending="1" ref="AA45:AA52"/>
    <sortCondition descending="1" ref="AD45:AD52"/>
  </sortState>
  <mergeCells count="43">
    <mergeCell ref="B135:B138"/>
    <mergeCell ref="B139:B142"/>
    <mergeCell ref="B143:B146"/>
    <mergeCell ref="B147:B150"/>
    <mergeCell ref="A135:A150"/>
    <mergeCell ref="B69:B72"/>
    <mergeCell ref="B73:B76"/>
    <mergeCell ref="B77:B80"/>
    <mergeCell ref="B81:B84"/>
    <mergeCell ref="A69:A84"/>
    <mergeCell ref="B51:B54"/>
    <mergeCell ref="B59:B62"/>
    <mergeCell ref="B55:B58"/>
    <mergeCell ref="A25:A40"/>
    <mergeCell ref="A47:A62"/>
    <mergeCell ref="B25:B28"/>
    <mergeCell ref="B29:B32"/>
    <mergeCell ref="B33:B36"/>
    <mergeCell ref="B37:B40"/>
    <mergeCell ref="B47:B50"/>
    <mergeCell ref="B91:B94"/>
    <mergeCell ref="B95:B98"/>
    <mergeCell ref="B99:B102"/>
    <mergeCell ref="B103:B106"/>
    <mergeCell ref="A91:A106"/>
    <mergeCell ref="B113:B116"/>
    <mergeCell ref="B117:B120"/>
    <mergeCell ref="B121:B124"/>
    <mergeCell ref="B125:B128"/>
    <mergeCell ref="A113:A128"/>
    <mergeCell ref="K35:L35"/>
    <mergeCell ref="A1:H1"/>
    <mergeCell ref="K1:U1"/>
    <mergeCell ref="B3:B6"/>
    <mergeCell ref="B7:B10"/>
    <mergeCell ref="B11:B14"/>
    <mergeCell ref="B15:B18"/>
    <mergeCell ref="A3:A18"/>
    <mergeCell ref="B169:B172"/>
    <mergeCell ref="A157:A172"/>
    <mergeCell ref="B157:B160"/>
    <mergeCell ref="B161:B164"/>
    <mergeCell ref="B165:B168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>
    <oddHeader>&amp;A</oddHeader>
    <oddFooter>&amp;C_x000D_&amp;1#&amp;"Aptos"&amp;10&amp;K13A10E S2 - Restricted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5">
    <pageSetUpPr fitToPage="1"/>
  </sheetPr>
  <dimension ref="A1:Q43"/>
  <sheetViews>
    <sheetView workbookViewId="0">
      <selection activeCell="T18" sqref="T18"/>
    </sheetView>
  </sheetViews>
  <sheetFormatPr defaultColWidth="11.42578125" defaultRowHeight="12.75" x14ac:dyDescent="0.2"/>
  <sheetData>
    <row r="1" spans="1:17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</row>
    <row r="2" spans="1:17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</row>
    <row r="3" spans="1:17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</row>
    <row r="4" spans="1:17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</row>
    <row r="5" spans="1:17" x14ac:dyDescent="0.2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</row>
    <row r="6" spans="1:17" x14ac:dyDescent="0.2">
      <c r="A6" s="607"/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</row>
    <row r="7" spans="1:17" x14ac:dyDescent="0.2">
      <c r="A7" s="607"/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</row>
    <row r="8" spans="1:17" x14ac:dyDescent="0.2">
      <c r="A8" s="607"/>
      <c r="B8" s="607"/>
      <c r="C8" s="607"/>
      <c r="D8" s="607"/>
      <c r="E8" s="607"/>
      <c r="F8" s="607"/>
      <c r="G8" s="607"/>
      <c r="H8" s="607"/>
      <c r="I8" s="607"/>
      <c r="J8" s="607"/>
      <c r="K8" s="607"/>
      <c r="L8" s="607"/>
      <c r="M8" s="607"/>
      <c r="N8" s="607"/>
      <c r="O8" s="607"/>
      <c r="P8" s="607"/>
      <c r="Q8" s="607"/>
    </row>
    <row r="9" spans="1:17" x14ac:dyDescent="0.2">
      <c r="A9" s="607"/>
      <c r="B9" s="607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</row>
    <row r="10" spans="1:17" x14ac:dyDescent="0.2">
      <c r="A10" s="607"/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</row>
    <row r="11" spans="1:17" x14ac:dyDescent="0.2">
      <c r="A11" s="607"/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</row>
    <row r="12" spans="1:17" x14ac:dyDescent="0.2">
      <c r="A12" s="607"/>
      <c r="B12" s="607"/>
      <c r="C12" s="607"/>
      <c r="D12" s="607"/>
      <c r="E12" s="607"/>
      <c r="F12" s="607"/>
      <c r="G12" s="607"/>
      <c r="H12" s="607"/>
      <c r="I12" s="607"/>
      <c r="J12" s="607"/>
      <c r="K12" s="607"/>
      <c r="L12" s="607"/>
      <c r="M12" s="607"/>
      <c r="N12" s="607"/>
      <c r="O12" s="607"/>
      <c r="P12" s="607"/>
      <c r="Q12" s="607"/>
    </row>
    <row r="13" spans="1:17" x14ac:dyDescent="0.2">
      <c r="A13" s="607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</row>
    <row r="14" spans="1:17" x14ac:dyDescent="0.2">
      <c r="A14" s="607"/>
      <c r="B14" s="607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</row>
    <row r="15" spans="1:17" x14ac:dyDescent="0.2">
      <c r="A15" s="607"/>
      <c r="B15" s="607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07"/>
      <c r="P15" s="607"/>
      <c r="Q15" s="607"/>
    </row>
    <row r="16" spans="1:17" x14ac:dyDescent="0.2">
      <c r="A16" s="607"/>
      <c r="B16" s="607"/>
      <c r="C16" s="607"/>
      <c r="D16" s="607"/>
      <c r="E16" s="607"/>
      <c r="F16" s="607"/>
      <c r="G16" s="607"/>
      <c r="H16" s="607"/>
      <c r="I16" s="607"/>
      <c r="J16" s="607"/>
      <c r="K16" s="607"/>
      <c r="L16" s="607"/>
      <c r="M16" s="607"/>
      <c r="N16" s="607"/>
      <c r="O16" s="607"/>
      <c r="P16" s="607"/>
      <c r="Q16" s="607"/>
    </row>
    <row r="17" spans="1:17" x14ac:dyDescent="0.2">
      <c r="A17" s="607"/>
      <c r="B17" s="607"/>
      <c r="C17" s="607"/>
      <c r="D17" s="607"/>
      <c r="E17" s="607"/>
      <c r="F17" s="607"/>
      <c r="G17" s="607"/>
      <c r="H17" s="607"/>
      <c r="I17" s="607"/>
      <c r="J17" s="607"/>
      <c r="K17" s="607"/>
      <c r="L17" s="607"/>
      <c r="M17" s="607"/>
      <c r="N17" s="607"/>
      <c r="O17" s="607"/>
      <c r="P17" s="607"/>
      <c r="Q17" s="607"/>
    </row>
    <row r="18" spans="1:17" x14ac:dyDescent="0.2">
      <c r="A18" s="607"/>
      <c r="B18" s="607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</row>
    <row r="19" spans="1:17" x14ac:dyDescent="0.2">
      <c r="A19" s="607"/>
      <c r="B19" s="607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607"/>
      <c r="P19" s="607"/>
      <c r="Q19" s="607"/>
    </row>
    <row r="20" spans="1:17" x14ac:dyDescent="0.2">
      <c r="A20" s="607"/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</row>
    <row r="21" spans="1:17" x14ac:dyDescent="0.2">
      <c r="A21" s="607"/>
      <c r="B21" s="607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7"/>
      <c r="O21" s="607"/>
      <c r="P21" s="607"/>
      <c r="Q21" s="607"/>
    </row>
    <row r="22" spans="1:17" x14ac:dyDescent="0.2">
      <c r="A22" s="607"/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7"/>
      <c r="Q22" s="607"/>
    </row>
    <row r="23" spans="1:17" x14ac:dyDescent="0.2">
      <c r="A23" s="607"/>
      <c r="B23" s="607"/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607"/>
      <c r="O23" s="607"/>
      <c r="P23" s="607"/>
      <c r="Q23" s="607"/>
    </row>
    <row r="24" spans="1:17" x14ac:dyDescent="0.2">
      <c r="A24" s="607"/>
      <c r="B24" s="607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7"/>
      <c r="O24" s="607"/>
      <c r="P24" s="607"/>
      <c r="Q24" s="607"/>
    </row>
    <row r="25" spans="1:17" x14ac:dyDescent="0.2">
      <c r="A25" s="607"/>
      <c r="B25" s="607"/>
      <c r="C25" s="607"/>
      <c r="D25" s="607"/>
      <c r="E25" s="607"/>
      <c r="F25" s="607"/>
      <c r="G25" s="607"/>
      <c r="H25" s="607"/>
      <c r="I25" s="607"/>
      <c r="J25" s="607"/>
      <c r="K25" s="607"/>
      <c r="L25" s="607"/>
      <c r="M25" s="607"/>
      <c r="N25" s="607"/>
      <c r="O25" s="607"/>
      <c r="P25" s="607"/>
      <c r="Q25" s="607"/>
    </row>
    <row r="26" spans="1:17" x14ac:dyDescent="0.2">
      <c r="A26" s="607"/>
      <c r="B26" s="607"/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07"/>
      <c r="O26" s="607"/>
      <c r="P26" s="607"/>
      <c r="Q26" s="607"/>
    </row>
    <row r="27" spans="1:17" x14ac:dyDescent="0.2">
      <c r="A27" s="607"/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607"/>
    </row>
    <row r="28" spans="1:17" x14ac:dyDescent="0.2">
      <c r="A28" s="607"/>
      <c r="B28" s="607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7"/>
      <c r="O28" s="607"/>
      <c r="P28" s="607"/>
      <c r="Q28" s="607"/>
    </row>
    <row r="29" spans="1:17" x14ac:dyDescent="0.2">
      <c r="A29" s="607"/>
      <c r="B29" s="607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</row>
    <row r="30" spans="1:17" x14ac:dyDescent="0.2">
      <c r="A30" s="607"/>
      <c r="B30" s="607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</row>
    <row r="31" spans="1:17" x14ac:dyDescent="0.2">
      <c r="A31" s="607"/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7"/>
    </row>
    <row r="32" spans="1:17" x14ac:dyDescent="0.2">
      <c r="A32" s="607"/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</row>
    <row r="33" spans="1:17" x14ac:dyDescent="0.2">
      <c r="A33" s="607"/>
      <c r="B33" s="607"/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607"/>
      <c r="O33" s="607"/>
      <c r="P33" s="607"/>
      <c r="Q33" s="607"/>
    </row>
    <row r="34" spans="1:17" x14ac:dyDescent="0.2">
      <c r="A34" s="607"/>
      <c r="B34" s="607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</row>
    <row r="35" spans="1:17" x14ac:dyDescent="0.2">
      <c r="A35" s="607"/>
      <c r="B35" s="607"/>
      <c r="C35" s="607"/>
      <c r="D35" s="607"/>
      <c r="E35" s="607"/>
      <c r="F35" s="607"/>
      <c r="G35" s="607"/>
      <c r="H35" s="607"/>
      <c r="I35" s="607"/>
      <c r="J35" s="607"/>
      <c r="K35" s="607"/>
      <c r="L35" s="607"/>
      <c r="M35" s="607"/>
      <c r="N35" s="607"/>
      <c r="O35" s="607"/>
      <c r="P35" s="607"/>
      <c r="Q35" s="607"/>
    </row>
    <row r="36" spans="1:17" x14ac:dyDescent="0.2">
      <c r="A36" s="607"/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7"/>
      <c r="O36" s="607"/>
      <c r="P36" s="607"/>
      <c r="Q36" s="607"/>
    </row>
    <row r="37" spans="1:17" x14ac:dyDescent="0.2">
      <c r="A37" s="607"/>
      <c r="B37" s="607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7"/>
      <c r="O37" s="607"/>
      <c r="P37" s="607"/>
      <c r="Q37" s="607"/>
    </row>
    <row r="38" spans="1:17" ht="20.25" customHeight="1" x14ac:dyDescent="0.2">
      <c r="A38" s="607"/>
      <c r="B38" s="607"/>
      <c r="C38" s="607"/>
      <c r="D38" s="607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7"/>
    </row>
    <row r="39" spans="1:17" x14ac:dyDescent="0.2">
      <c r="A39" s="607"/>
      <c r="B39" s="607"/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607"/>
      <c r="O39" s="607"/>
      <c r="P39" s="607"/>
      <c r="Q39" s="607"/>
    </row>
    <row r="40" spans="1:17" ht="8.25" customHeight="1" x14ac:dyDescent="0.2">
      <c r="A40" s="607"/>
      <c r="B40" s="607"/>
      <c r="C40" s="607"/>
      <c r="D40" s="607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</row>
    <row r="41" spans="1:17" x14ac:dyDescent="0.2">
      <c r="A41" s="607"/>
      <c r="B41" s="607"/>
      <c r="C41" s="607"/>
      <c r="D41" s="607"/>
      <c r="E41" s="607"/>
      <c r="F41" s="607"/>
      <c r="G41" s="607"/>
      <c r="H41" s="607"/>
      <c r="I41" s="607"/>
      <c r="J41" s="607"/>
      <c r="K41" s="607"/>
      <c r="L41" s="607"/>
      <c r="M41" s="607"/>
      <c r="N41" s="607"/>
      <c r="O41" s="607"/>
      <c r="P41" s="607"/>
      <c r="Q41" s="607"/>
    </row>
    <row r="42" spans="1:17" x14ac:dyDescent="0.2">
      <c r="A42" s="607"/>
      <c r="B42" s="607"/>
      <c r="C42" s="607"/>
      <c r="D42" s="607"/>
      <c r="E42" s="607"/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</row>
    <row r="43" spans="1:17" x14ac:dyDescent="0.2">
      <c r="A43" s="607"/>
      <c r="B43" s="607"/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</row>
  </sheetData>
  <mergeCells count="1">
    <mergeCell ref="A1:Q43"/>
  </mergeCells>
  <pageMargins left="0" right="0" top="0" bottom="0" header="0.31496062992125984" footer="0.39370078740157483"/>
  <pageSetup paperSize="9" scale="74" orientation="landscape" horizontalDpi="360" verticalDpi="360" r:id="rId1"/>
  <headerFooter>
    <oddFooter>&amp;C_x000D_&amp;1#&amp;"Aptos"&amp;10&amp;K13A10E S2 -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BO37"/>
  <sheetViews>
    <sheetView showGridLines="0" workbookViewId="0">
      <selection activeCell="D14" sqref="D14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291"/>
      <c r="Y1" s="291"/>
      <c r="Z1" s="291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292"/>
      <c r="Y2" s="292"/>
      <c r="Z2" s="292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Q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M5" s="21"/>
      <c r="N5" s="21"/>
      <c r="O5" s="23"/>
      <c r="P5" s="20"/>
      <c r="Q5" s="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">
        <v>190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284" t="s">
        <v>19</v>
      </c>
      <c r="C9" s="159"/>
      <c r="D9" s="164" t="str">
        <f>IF($B$11="","",$B$11)</f>
        <v>Patrick KESTELOOT</v>
      </c>
      <c r="E9" s="160"/>
      <c r="F9" s="161"/>
      <c r="G9" s="164" t="str">
        <f>IF($B$14="","",$B$14)</f>
        <v>Jean Marc DEROUALLIERE</v>
      </c>
      <c r="H9" s="160"/>
      <c r="I9" s="161"/>
      <c r="J9" s="164" t="str">
        <f>IF($B$17="","",$B$17)</f>
        <v>Gino GREMAIN</v>
      </c>
      <c r="K9" s="160"/>
      <c r="L9" s="161"/>
      <c r="M9" s="164" t="str">
        <f>IF($B$20="","",$B$20)</f>
        <v>Herve LEBORGNE</v>
      </c>
      <c r="N9" s="162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25</v>
      </c>
      <c r="C10" s="118"/>
      <c r="D10" s="118"/>
      <c r="E10" s="118"/>
      <c r="F10" s="120">
        <v>25</v>
      </c>
      <c r="G10" s="93"/>
      <c r="H10" s="121">
        <v>42</v>
      </c>
      <c r="I10" s="120">
        <v>13</v>
      </c>
      <c r="J10" s="93"/>
      <c r="K10" s="121">
        <v>22</v>
      </c>
      <c r="L10" s="120">
        <v>25</v>
      </c>
      <c r="M10" s="93"/>
      <c r="N10" s="122">
        <v>19</v>
      </c>
      <c r="O10" s="274"/>
      <c r="P10" s="275"/>
      <c r="Q10" s="275"/>
      <c r="R10" s="276"/>
      <c r="S10" s="276"/>
      <c r="T10" s="277"/>
      <c r="U10" s="277"/>
      <c r="V10" s="278"/>
      <c r="W10" s="27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IF(Inscriptions!$C$38="","",Inscriptions!B6)</f>
        <v>Patrick KESTELOOT</v>
      </c>
      <c r="C11" s="494">
        <f>IF(Inscriptions!$C$38="","",Inscriptions!E6)</f>
        <v>25</v>
      </c>
      <c r="D11" s="491"/>
      <c r="E11" s="492"/>
      <c r="F11" s="171">
        <v>1</v>
      </c>
      <c r="G11" s="87">
        <v>2</v>
      </c>
      <c r="H11" s="94"/>
      <c r="I11" s="171">
        <v>1</v>
      </c>
      <c r="J11" s="87">
        <v>0</v>
      </c>
      <c r="K11" s="94"/>
      <c r="L11" s="171">
        <v>0.78259999999999996</v>
      </c>
      <c r="M11" s="87">
        <v>2</v>
      </c>
      <c r="N11" s="95"/>
      <c r="O11" s="101">
        <f>IF(AND(G11="",J11="",M11=""),"",(IF(G11=2,2,IF(G11=1,1,0))+IF(J11=2,2,IF(J11=1,1,0))+IF(M11=2,2,IF(M11=1,1,0))))</f>
        <v>4</v>
      </c>
      <c r="P11" s="134">
        <f>IF(AND(F10="",I10="",L10=""),"",SUM(F10,I10,L10))</f>
        <v>63</v>
      </c>
      <c r="Q11" s="102">
        <f>IF(SUM(H10,K10,N10)=0,"",SUM(H10,K10,N10))</f>
        <v>83</v>
      </c>
      <c r="R11" s="104">
        <f>IF(OR(Q11="",P11=""),"",(P11/Q11))</f>
        <v>0.75903614457831325</v>
      </c>
      <c r="S11" s="104">
        <f>IF(AND(F12="",I12="",L12=""),"",IF(' '!G4&gt;0,' '!G4,"/"))</f>
        <v>1.3157894736842106</v>
      </c>
      <c r="T11" s="123">
        <f>IF(AND(F10="",I10="",L10=""),"",P11/(C11*(3-COUNTBLANK(F10)-COUNTBLANK(I10)-COUNTBLANK(L10))))</f>
        <v>0.84</v>
      </c>
      <c r="U11" s="123">
        <f>IF(AND(C13="",C16="",C19=""),"",(C13+C16+C19)/((F14*(1-COUNTBLANK(C13)))+(I17*(1-COUNTBLANK(C16)))+(L20*(1-COUNTBLANK(C19)))))</f>
        <v>0.93023255813953487</v>
      </c>
      <c r="V11" s="105">
        <f>IF(' '!E5=0,"",' '!E5)</f>
        <v>5</v>
      </c>
      <c r="W11" s="89">
        <f>IF(COUNTBLANK(G11)+COUNTBLANK(J11)+COUNTBLANK(M11)=3,"",1+SUM(' '!E6:G6))</f>
        <v>2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272"/>
      <c r="D12" s="272"/>
      <c r="E12" s="272"/>
      <c r="F12" s="483">
        <f>IF(OR(H10="",F10=""),"",F10/H10)</f>
        <v>0.59523809523809523</v>
      </c>
      <c r="G12" s="484"/>
      <c r="H12" s="124">
        <v>4</v>
      </c>
      <c r="I12" s="483">
        <f>IF(OR(K10="",I10=""),"",I10/K10)</f>
        <v>0.59090909090909094</v>
      </c>
      <c r="J12" s="484"/>
      <c r="K12" s="124">
        <v>4</v>
      </c>
      <c r="L12" s="483">
        <f>IF(OR(N10="",L10=""),"",L10/N10)</f>
        <v>1.3157894736842106</v>
      </c>
      <c r="M12" s="484"/>
      <c r="N12" s="126">
        <v>5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26</v>
      </c>
      <c r="C13" s="96">
        <v>14</v>
      </c>
      <c r="D13" s="96"/>
      <c r="E13" s="96">
        <v>42</v>
      </c>
      <c r="F13" s="97"/>
      <c r="G13" s="98"/>
      <c r="H13" s="208"/>
      <c r="I13" s="130">
        <v>11</v>
      </c>
      <c r="J13" s="96"/>
      <c r="K13" s="129">
        <v>23</v>
      </c>
      <c r="L13" s="130">
        <v>16</v>
      </c>
      <c r="M13" s="96"/>
      <c r="N13" s="131">
        <v>40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IF(Inscriptions!$C$38="","",Inscriptions!B21)</f>
        <v>Jean Marc DEROUALLIERE</v>
      </c>
      <c r="C14" s="280">
        <v>1</v>
      </c>
      <c r="D14" s="87">
        <v>0</v>
      </c>
      <c r="E14" s="87"/>
      <c r="F14" s="493">
        <f>IF(Inscriptions!$C$38="","",Inscriptions!E21)</f>
        <v>16</v>
      </c>
      <c r="G14" s="491"/>
      <c r="H14" s="492"/>
      <c r="I14" s="171">
        <v>0.78259999999999996</v>
      </c>
      <c r="J14" s="87">
        <v>0</v>
      </c>
      <c r="K14" s="94"/>
      <c r="L14" s="171">
        <v>1</v>
      </c>
      <c r="M14" s="87">
        <v>2</v>
      </c>
      <c r="N14" s="95"/>
      <c r="O14" s="101">
        <f>IF(AND(D14="",J14="",M14=""),"",(IF(D14=2,2,IF(D14=1,1,0))+IF(J14=2,2,IF(J14=1,1,0))+IF(M14=2,2,IF(M14=1,1,0))))</f>
        <v>2</v>
      </c>
      <c r="P14" s="134">
        <f>IF(AND(C13="",I13="",L13=""),"",SUM(C13,I13,L13))</f>
        <v>41</v>
      </c>
      <c r="Q14" s="102">
        <f>IF(SUM(E13,K13,N13)=0,"",SUM(E13,K13,N13))</f>
        <v>105</v>
      </c>
      <c r="R14" s="104">
        <f>IF(OR(Q14="",P14=""),"",(P14/Q14))</f>
        <v>0.39047619047619048</v>
      </c>
      <c r="S14" s="104">
        <f>IF(AND(C15="",I15="",L15=""),"",IF(' '!G8&gt;0,' '!G8,"/"))</f>
        <v>0.4</v>
      </c>
      <c r="T14" s="123">
        <f>IF(AND(C13="",I13="",L13=""),"",P14/(F14*(3-COUNTBLANK(C13)-COUNTBLANK(I13)-COUNTBLANK(L13))))</f>
        <v>0.85416666666666663</v>
      </c>
      <c r="U14" s="123">
        <f>IF(AND(F10="",F16="",F19=""),"",(F10+F16+F19)/((C11*(1-COUNTBLANK(F10)))+(I17*(1-COUNTBLANK(F16)))+(L20*(1-COUNTBLANK(F19)))))</f>
        <v>0.92307692307692313</v>
      </c>
      <c r="V14" s="105">
        <f>IF(' '!E9=0,"",' '!E9)</f>
        <v>3</v>
      </c>
      <c r="W14" s="89">
        <f>IF(COUNTBLANK(D14)+COUNTBLANK(J14)+COUNTBLANK(M14)=3,"",1+SUM(' '!E10:G10))</f>
        <v>3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484">
        <f>IF(OR(E13="",C13=""),"",C13/E13)</f>
        <v>0.33333333333333331</v>
      </c>
      <c r="D15" s="484"/>
      <c r="E15" s="125">
        <v>3</v>
      </c>
      <c r="F15" s="209"/>
      <c r="G15" s="210"/>
      <c r="H15" s="211"/>
      <c r="I15" s="483">
        <f>IF(OR(K13="",I13=""),"",I13/K13)</f>
        <v>0.47826086956521741</v>
      </c>
      <c r="J15" s="484"/>
      <c r="K15" s="124">
        <v>3</v>
      </c>
      <c r="L15" s="483">
        <f>IF(OR(N13="",L13=""),"",L13/N13)</f>
        <v>0.4</v>
      </c>
      <c r="M15" s="484"/>
      <c r="N15" s="126">
        <v>3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27</v>
      </c>
      <c r="C16" s="96">
        <v>16</v>
      </c>
      <c r="D16" s="96"/>
      <c r="E16" s="129">
        <v>22</v>
      </c>
      <c r="F16" s="130">
        <v>16</v>
      </c>
      <c r="G16" s="96"/>
      <c r="H16" s="129">
        <v>23</v>
      </c>
      <c r="I16" s="272"/>
      <c r="J16" s="272"/>
      <c r="K16" s="272"/>
      <c r="L16" s="130">
        <v>16</v>
      </c>
      <c r="M16" s="96"/>
      <c r="N16" s="131">
        <v>25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IF(Inscriptions!$C$38="","",Inscriptions!B22)</f>
        <v>Gino GREMAIN</v>
      </c>
      <c r="C17" s="280">
        <v>1</v>
      </c>
      <c r="D17" s="87">
        <v>2</v>
      </c>
      <c r="E17" s="94"/>
      <c r="F17" s="171">
        <v>0.78259999999999996</v>
      </c>
      <c r="G17" s="87">
        <v>2</v>
      </c>
      <c r="H17" s="87"/>
      <c r="I17" s="490">
        <f>IF(Inscriptions!$C$38="","",Inscriptions!E22)</f>
        <v>16</v>
      </c>
      <c r="J17" s="491"/>
      <c r="K17" s="492"/>
      <c r="L17" s="171">
        <v>1</v>
      </c>
      <c r="M17" s="87">
        <v>2</v>
      </c>
      <c r="N17" s="95"/>
      <c r="O17" s="101">
        <f>IF(AND(D17="",G17="",M17=""),"",(IF(D17=2,2,IF(D17=1,1,0))+IF(G17=2,2,IF(G17=1,1,0))+IF(M17=2,2,IF(M17=1,1,0))))</f>
        <v>6</v>
      </c>
      <c r="P17" s="134">
        <f>IF(AND(C16="",F16="",L16=""),"",SUM(C16,F16,L16))</f>
        <v>48</v>
      </c>
      <c r="Q17" s="102">
        <f>IF(SUM(E16,H16,N16)=0,"",SUM(E16,H16,N16))</f>
        <v>70</v>
      </c>
      <c r="R17" s="104">
        <f>IF(OR(Q17="",P17=""),"",(P17/Q17))</f>
        <v>0.68571428571428572</v>
      </c>
      <c r="S17" s="104">
        <f>IF(AND(C18="",F18="",L18=""),"",IF(' '!G12&gt;0,' '!G12,"/"))</f>
        <v>0.72727272727272729</v>
      </c>
      <c r="T17" s="123">
        <f>IF(AND(C16="",F16="",L16=""),"",P17/(I17*(3-COUNTBLANK(C16)-COUNTBLANK(F16)-COUNTBLANK(L16))))</f>
        <v>1</v>
      </c>
      <c r="U17" s="123">
        <f>IF(AND(I10="",I13="",I19=""),"",(I10+I13+I19)/((C11*(1-COUNTBLANK(I10)))+(F14*(1-COUNTBLANK(I13)))+(L20*(1-COUNTBLANK(I19)))))</f>
        <v>0.51923076923076927</v>
      </c>
      <c r="V17" s="105">
        <v>3</v>
      </c>
      <c r="W17" s="89">
        <f>IF(COUNTBLANK(D17)+COUNTBLANK(G17)+COUNTBLANK(M17)=3,"",1+SUM(' '!E14:G14))</f>
        <v>1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484">
        <f>IF(OR(E16="",C16=""),"",C16/E16)</f>
        <v>0.72727272727272729</v>
      </c>
      <c r="D18" s="484"/>
      <c r="E18" s="124">
        <v>3</v>
      </c>
      <c r="F18" s="483">
        <f>IF(OR(H16="",F16=""),"",F16/H16)</f>
        <v>0.69565217391304346</v>
      </c>
      <c r="G18" s="484"/>
      <c r="H18" s="124">
        <v>5</v>
      </c>
      <c r="I18" s="272"/>
      <c r="J18" s="272"/>
      <c r="K18" s="272"/>
      <c r="L18" s="483">
        <f>IF(OR(N16="",L16=""),"",L16/N16)</f>
        <v>0.64</v>
      </c>
      <c r="M18" s="484"/>
      <c r="N18" s="126">
        <v>3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28</v>
      </c>
      <c r="C19" s="96">
        <v>10</v>
      </c>
      <c r="D19" s="96"/>
      <c r="E19" s="129">
        <v>19</v>
      </c>
      <c r="F19" s="130">
        <v>7</v>
      </c>
      <c r="G19" s="96"/>
      <c r="H19" s="129">
        <v>40</v>
      </c>
      <c r="I19" s="130">
        <v>3</v>
      </c>
      <c r="J19" s="96"/>
      <c r="K19" s="129">
        <v>25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IF(Inscriptions!$C$38="","",Inscriptions!B37)</f>
        <v>Herve LEBORGNE</v>
      </c>
      <c r="C20" s="280">
        <v>0.78259999999999996</v>
      </c>
      <c r="D20" s="87">
        <v>0</v>
      </c>
      <c r="E20" s="94"/>
      <c r="F20" s="171">
        <v>1</v>
      </c>
      <c r="G20" s="87">
        <v>0</v>
      </c>
      <c r="H20" s="94"/>
      <c r="I20" s="171">
        <v>1</v>
      </c>
      <c r="J20" s="87">
        <v>0</v>
      </c>
      <c r="K20" s="87"/>
      <c r="L20" s="490">
        <f>IF(Inscriptions!$C$38="","",Inscriptions!E37)</f>
        <v>11</v>
      </c>
      <c r="M20" s="491"/>
      <c r="N20" s="495"/>
      <c r="O20" s="101">
        <f>IF(AND(D20="",G20="",J20=""),"",(IF(D20=2,2,IF(D20=1,1,0))+IF(G20=2,2,IF(G20=1,1,0))+IF(J20=2,2,IF(J20=1,1,0))))</f>
        <v>0</v>
      </c>
      <c r="P20" s="134">
        <f>IF(AND(C19="",F19="",I19=""),"",SUM(C19,F19,I19))</f>
        <v>20</v>
      </c>
      <c r="Q20" s="102">
        <f>IF(SUM(E19,H19,K19)=0,"",SUM(E19,H19,K19))</f>
        <v>84</v>
      </c>
      <c r="R20" s="104">
        <f>IF(OR(Q20="",P20=""),"",(P20/Q20))</f>
        <v>0.23809523809523808</v>
      </c>
      <c r="S20" s="104" t="str">
        <f>IF(AND(C21="",F21="",I21=""),"",IF(' '!G16&gt;0,' '!G16,"/"))</f>
        <v>/</v>
      </c>
      <c r="T20" s="123">
        <f>IF(AND(C19="",F19="",I19=""),"",P20/(L20*(3-COUNTBLANK(C19)-COUNTBLANK(F19)-COUNTBLANK(I19))))</f>
        <v>0.60606060606060608</v>
      </c>
      <c r="U20" s="123">
        <f>IF(AND(L10="",L13="",L16=""),"",(L10+L13+L16)/((C11*(1-COUNTBLANK(L10)))+(F14*(1-COUNTBLANK(L13)))+(I17*(1-COUNTBLANK(L16)))))</f>
        <v>1</v>
      </c>
      <c r="V20" s="105">
        <f>IF(' '!E17=0,"",' '!E17)</f>
        <v>3</v>
      </c>
      <c r="W20" s="89">
        <f>IF(COUNTBLANK(D20)+COUNTBLANK(G20)+COUNTBLANK(J20)=3,"",1+SUM(' '!E18:G18))</f>
        <v>4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82">
        <f>IF(OR(E19="",C19=""),"",C19/E19)</f>
        <v>0.52631578947368418</v>
      </c>
      <c r="D21" s="482"/>
      <c r="E21" s="133">
        <v>3</v>
      </c>
      <c r="F21" s="481">
        <f>IF(OR(H19="",F19=""),"",F19/H19)</f>
        <v>0.17499999999999999</v>
      </c>
      <c r="G21" s="482"/>
      <c r="H21" s="133">
        <v>2</v>
      </c>
      <c r="I21" s="481">
        <f>IF(OR(K19="",I19=""),"",I19/K19)</f>
        <v>0.12</v>
      </c>
      <c r="J21" s="482"/>
      <c r="K21" s="133">
        <v>2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L15:M15"/>
    <mergeCell ref="L18:M18"/>
    <mergeCell ref="I12:J12"/>
    <mergeCell ref="F12:G12"/>
    <mergeCell ref="C18:D18"/>
    <mergeCell ref="C15:D15"/>
    <mergeCell ref="I15:J15"/>
    <mergeCell ref="T23:W23"/>
    <mergeCell ref="I21:J21"/>
    <mergeCell ref="F18:G18"/>
    <mergeCell ref="F23:M23"/>
    <mergeCell ref="B1:W1"/>
    <mergeCell ref="B2:W2"/>
    <mergeCell ref="C4:F4"/>
    <mergeCell ref="I17:K17"/>
    <mergeCell ref="F14:H14"/>
    <mergeCell ref="C11:E11"/>
    <mergeCell ref="L20:N20"/>
    <mergeCell ref="C21:D21"/>
    <mergeCell ref="F21:G21"/>
    <mergeCell ref="L4:N4"/>
    <mergeCell ref="L6:Q6"/>
    <mergeCell ref="L12:M12"/>
  </mergeCells>
  <phoneticPr fontId="0" type="noConversion"/>
  <conditionalFormatting sqref="F12:G12">
    <cfRule type="expression" dxfId="258" priority="18">
      <formula>F11=1</formula>
    </cfRule>
  </conditionalFormatting>
  <conditionalFormatting sqref="I12:J12">
    <cfRule type="expression" dxfId="257" priority="17">
      <formula>I11=1</formula>
    </cfRule>
  </conditionalFormatting>
  <conditionalFormatting sqref="L12:M12">
    <cfRule type="expression" dxfId="256" priority="16">
      <formula>L11=1</formula>
    </cfRule>
  </conditionalFormatting>
  <conditionalFormatting sqref="L15:M15">
    <cfRule type="expression" dxfId="255" priority="15">
      <formula>L14=1</formula>
    </cfRule>
  </conditionalFormatting>
  <conditionalFormatting sqref="I15:J15">
    <cfRule type="expression" dxfId="254" priority="14">
      <formula>I14=1</formula>
    </cfRule>
  </conditionalFormatting>
  <conditionalFormatting sqref="C15:D15">
    <cfRule type="expression" dxfId="253" priority="13">
      <formula>C14=1</formula>
    </cfRule>
  </conditionalFormatting>
  <conditionalFormatting sqref="C18:D18">
    <cfRule type="expression" dxfId="252" priority="12">
      <formula>C17=1</formula>
    </cfRule>
  </conditionalFormatting>
  <conditionalFormatting sqref="F18:G18">
    <cfRule type="expression" dxfId="251" priority="11">
      <formula>F17=1</formula>
    </cfRule>
  </conditionalFormatting>
  <conditionalFormatting sqref="L18:M18">
    <cfRule type="expression" dxfId="250" priority="10">
      <formula>L17=1</formula>
    </cfRule>
  </conditionalFormatting>
  <conditionalFormatting sqref="I21:J21">
    <cfRule type="expression" dxfId="249" priority="9">
      <formula>I20=1</formula>
    </cfRule>
  </conditionalFormatting>
  <conditionalFormatting sqref="F21:G21">
    <cfRule type="expression" dxfId="248" priority="8">
      <formula>F20=1</formula>
    </cfRule>
  </conditionalFormatting>
  <conditionalFormatting sqref="C21:D21">
    <cfRule type="expression" dxfId="247" priority="7">
      <formula>C20=1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B23 F23 B14 B17 B2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3" r:id="rId4" name="Button 69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" name="Button 137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Button 139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BE13FD2-4679-4BE7-BFCE-390D12A9778B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39" id="{5B1E48CA-65E3-4163-B92A-4DDB1B0A5A3F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46D8699B-068A-40C4-9E5D-BB23006FA13B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70617178-2CFA-46EF-AC82-1A8ECEE74700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FB736B0D-C9FF-4640-B41C-C148084E086C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36E5E55B-FA8A-40A3-866F-FD780BE46C5F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2EC03607-E453-4DFF-A82A-C6536BAC98B1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4B478943-936E-4D39-8CD5-32DFD1E6EDCE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25" id="{9BD2B789-AD04-40B0-8454-B9AC27EFAE86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26" id="{AE0B8F56-3E1D-47B6-A2A1-25E7E6599328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BO37"/>
  <sheetViews>
    <sheetView showGridLines="0" zoomScaleNormal="100" workbookViewId="0">
      <selection activeCell="Y11" sqref="Y11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Q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M5" s="21"/>
      <c r="N5" s="21"/>
      <c r="O5" s="23"/>
      <c r="P5" s="20"/>
      <c r="Q5" s="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20</v>
      </c>
      <c r="C9" s="159"/>
      <c r="D9" s="164" t="str">
        <f>IF($B$11="","",$B$11)</f>
        <v>Fabrice LEJEUNE</v>
      </c>
      <c r="E9" s="160"/>
      <c r="F9" s="161"/>
      <c r="G9" s="164" t="str">
        <f>IF($B$14="","",$B$14)</f>
        <v>Corentin LEBORGNE</v>
      </c>
      <c r="H9" s="160"/>
      <c r="I9" s="161"/>
      <c r="J9" s="164" t="str">
        <f>IF($B$17="","",$B$17)</f>
        <v>Christophe FORTON</v>
      </c>
      <c r="K9" s="160"/>
      <c r="L9" s="161"/>
      <c r="M9" s="164" t="str">
        <f>IF($B$20="","",$B$20)</f>
        <v>Pascal DE KIMPE</v>
      </c>
      <c r="N9" s="162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29</v>
      </c>
      <c r="C10" s="117"/>
      <c r="D10" s="118"/>
      <c r="E10" s="118"/>
      <c r="F10" s="120">
        <v>16</v>
      </c>
      <c r="G10" s="93"/>
      <c r="H10" s="121">
        <v>30</v>
      </c>
      <c r="I10" s="120">
        <v>16</v>
      </c>
      <c r="J10" s="93"/>
      <c r="K10" s="121">
        <v>27</v>
      </c>
      <c r="L10" s="120">
        <v>16</v>
      </c>
      <c r="M10" s="93"/>
      <c r="N10" s="122">
        <v>11</v>
      </c>
      <c r="O10" s="101"/>
      <c r="P10" s="102"/>
      <c r="Q10" s="102"/>
      <c r="R10" s="103"/>
      <c r="S10" s="103"/>
      <c r="T10" s="104"/>
      <c r="U10" s="104"/>
      <c r="V10" s="105"/>
      <c r="W10" s="88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IF(Inscriptions!$C$38="","",Inscriptions!B7)</f>
        <v>Fabrice LEJEUNE</v>
      </c>
      <c r="C11" s="498">
        <f>IF(Inscriptions!$C$38="","",Inscriptions!E7)</f>
        <v>16</v>
      </c>
      <c r="D11" s="491"/>
      <c r="E11" s="492"/>
      <c r="F11" s="171">
        <v>1</v>
      </c>
      <c r="G11" s="87">
        <v>2</v>
      </c>
      <c r="H11" s="94"/>
      <c r="I11" s="171">
        <v>1</v>
      </c>
      <c r="J11" s="87">
        <v>2</v>
      </c>
      <c r="K11" s="94"/>
      <c r="L11" s="171">
        <v>0.78259999999999996</v>
      </c>
      <c r="M11" s="87">
        <v>2</v>
      </c>
      <c r="N11" s="95"/>
      <c r="O11" s="101">
        <f>IF(AND(G11="",J11="",M11=""),"",(IF(G11=2,2,IF(G11=1,1,0))+IF(J11=2,2,IF(J11=1,1,0))+IF(M11=2,2,IF(M11=1,1,0))))</f>
        <v>6</v>
      </c>
      <c r="P11" s="134">
        <f>IF(AND(F10="",I10="",L10=""),"",SUM(F10,I10,L10))</f>
        <v>48</v>
      </c>
      <c r="Q11" s="102">
        <f>IF(SUM(H10,K10,N10)=0,"",SUM(H10,K10,N10))</f>
        <v>68</v>
      </c>
      <c r="R11" s="104">
        <f>IF(OR(Q11="",P11=""),"",(P11/Q11))</f>
        <v>0.70588235294117652</v>
      </c>
      <c r="S11" s="104">
        <f>IF(AND(F12="",I12="",L12=""),"",IF(' '!G26&gt;0,' '!G26,"/"))</f>
        <v>1.4545454545454546</v>
      </c>
      <c r="T11" s="123">
        <f>IF(AND(F10="",I10="",L10=""),"",P11/(C11*(3-COUNTBLANK(F10)-COUNTBLANK(I10)-COUNTBLANK(L10))))</f>
        <v>1</v>
      </c>
      <c r="U11" s="123">
        <f>IF(AND(C13="",C16="",C19=""),"",(C13+C16+C19)/((F14*(1-COUNTBLANK(C13)))+(I17*(1-COUNTBLANK(C16)))+(L20*(1-COUNTBLANK(C19)))))</f>
        <v>0.67441860465116277</v>
      </c>
      <c r="V11" s="105">
        <f>IF(' '!E27=0,"",' '!E27)</f>
        <v>7</v>
      </c>
      <c r="W11" s="89">
        <f>IF(COUNTBLANK(G11)+COUNTBLANK(J11)+COUNTBLANK(M11)=3,"",1+SUM(' '!E28:G28))</f>
        <v>1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0.53333333333333333</v>
      </c>
      <c r="G12" s="484"/>
      <c r="H12" s="124">
        <v>7</v>
      </c>
      <c r="I12" s="483">
        <f>IF(OR(K10="",I10=""),"",I10/K10)</f>
        <v>0.59259259259259256</v>
      </c>
      <c r="J12" s="484"/>
      <c r="K12" s="124">
        <v>4</v>
      </c>
      <c r="L12" s="483">
        <f>IF(OR(N10="",L10=""),"",L10/N10)</f>
        <v>1.4545454545454546</v>
      </c>
      <c r="M12" s="484"/>
      <c r="N12" s="126">
        <v>5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30</v>
      </c>
      <c r="C13" s="128">
        <v>13</v>
      </c>
      <c r="D13" s="96"/>
      <c r="E13" s="129">
        <v>30</v>
      </c>
      <c r="F13" s="272"/>
      <c r="G13" s="272"/>
      <c r="H13" s="272"/>
      <c r="I13" s="130">
        <v>13</v>
      </c>
      <c r="J13" s="96"/>
      <c r="K13" s="129">
        <v>36</v>
      </c>
      <c r="L13" s="130">
        <v>16</v>
      </c>
      <c r="M13" s="96"/>
      <c r="N13" s="131">
        <v>21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IF(Inscriptions!$C$38="","",Inscriptions!B20)</f>
        <v>Corentin LEBORGNE</v>
      </c>
      <c r="C14" s="172">
        <v>1</v>
      </c>
      <c r="D14" s="87">
        <v>0</v>
      </c>
      <c r="E14" s="94"/>
      <c r="F14" s="490">
        <f>IF(Inscriptions!$C$38="","",Inscriptions!E20)</f>
        <v>16</v>
      </c>
      <c r="G14" s="491"/>
      <c r="H14" s="492"/>
      <c r="I14" s="171">
        <v>1</v>
      </c>
      <c r="J14" s="87">
        <v>0</v>
      </c>
      <c r="K14" s="94"/>
      <c r="L14" s="171">
        <v>0.78259999999999996</v>
      </c>
      <c r="M14" s="87">
        <v>2</v>
      </c>
      <c r="N14" s="95"/>
      <c r="O14" s="101">
        <f>IF(AND(D14="",J14="",M14=""),"",(IF(D14=2,2,IF(D14=1,1,0))+IF(J14=2,2,IF(J14=1,1,0))+IF(M14=2,2,IF(M14=1,1,0))))</f>
        <v>2</v>
      </c>
      <c r="P14" s="134">
        <f>IF(AND(C13="",I13="",L13=""),"",SUM(C13,I13,L13))</f>
        <v>42</v>
      </c>
      <c r="Q14" s="102">
        <f>IF(SUM(E13,K13,N13)=0,"",SUM(E13,K13,N13))</f>
        <v>87</v>
      </c>
      <c r="R14" s="104">
        <f>IF(OR(Q14="",P14=""),"",(P14/Q14))</f>
        <v>0.48275862068965519</v>
      </c>
      <c r="S14" s="104">
        <f>IF(AND(C15="",I15="",L15=""),"",IF(' '!G30&gt;0,' '!G30,"/"))</f>
        <v>0.76190476190476186</v>
      </c>
      <c r="T14" s="123">
        <f>IF(AND(C13="",I13="",L13=""),"",P14/(F14*(3-COUNTBLANK(C13)-COUNTBLANK(I13)-COUNTBLANK(L13))))</f>
        <v>0.875</v>
      </c>
      <c r="U14" s="123">
        <f>IF(AND(F10="",F16="",F19=""),"",(F10+F16+F19)/((C11*(1-COUNTBLANK(F10)))+(I17*(1-COUNTBLANK(F16)))+(L20*(1-COUNTBLANK(F19)))))</f>
        <v>0.90697674418604646</v>
      </c>
      <c r="V14" s="105">
        <f>IF(' '!E31=0,"",' '!E31)</f>
        <v>4</v>
      </c>
      <c r="W14" s="89">
        <f>IF(COUNTBLANK(D14)+COUNTBLANK(J14)+COUNTBLANK(M14)=3,"",1+SUM(' '!E32:G32))</f>
        <v>3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0.43333333333333335</v>
      </c>
      <c r="D15" s="484"/>
      <c r="E15" s="124">
        <v>3</v>
      </c>
      <c r="F15" s="272"/>
      <c r="G15" s="272"/>
      <c r="H15" s="272"/>
      <c r="I15" s="483">
        <f>IF(OR(K13="",I13=""),"",I13/K13)</f>
        <v>0.3611111111111111</v>
      </c>
      <c r="J15" s="484"/>
      <c r="K15" s="124">
        <v>2</v>
      </c>
      <c r="L15" s="483">
        <f>IF(OR(N13="",L13=""),"",L13/N13)</f>
        <v>0.76190476190476186</v>
      </c>
      <c r="M15" s="484"/>
      <c r="N15" s="126">
        <v>4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31</v>
      </c>
      <c r="C16" s="128">
        <v>11</v>
      </c>
      <c r="D16" s="96"/>
      <c r="E16" s="129">
        <v>27</v>
      </c>
      <c r="F16" s="130">
        <v>16</v>
      </c>
      <c r="G16" s="96"/>
      <c r="H16" s="129">
        <v>36</v>
      </c>
      <c r="I16" s="272"/>
      <c r="J16" s="272"/>
      <c r="K16" s="272"/>
      <c r="L16" s="130">
        <v>16</v>
      </c>
      <c r="M16" s="96"/>
      <c r="N16" s="131">
        <v>26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IF(Inscriptions!$C$38="","",Inscriptions!B23)</f>
        <v>Christophe FORTON</v>
      </c>
      <c r="C17" s="172">
        <v>1</v>
      </c>
      <c r="D17" s="87">
        <v>0</v>
      </c>
      <c r="E17" s="94"/>
      <c r="F17" s="171">
        <v>1</v>
      </c>
      <c r="G17" s="87">
        <v>2</v>
      </c>
      <c r="H17" s="94"/>
      <c r="I17" s="493">
        <f>IF(Inscriptions!$C$38="","",Inscriptions!E23)</f>
        <v>16</v>
      </c>
      <c r="J17" s="491"/>
      <c r="K17" s="492"/>
      <c r="L17" s="171">
        <v>0.78259999999999996</v>
      </c>
      <c r="M17" s="87">
        <v>2</v>
      </c>
      <c r="N17" s="95"/>
      <c r="O17" s="101">
        <f>IF(AND(D17="",G17="",M17=""),"",(IF(D17=2,2,IF(D17=1,1,0))+IF(G17=2,2,IF(G17=1,1,0))+IF(M17=2,2,IF(M17=1,1,0))))</f>
        <v>4</v>
      </c>
      <c r="P17" s="134">
        <f>IF(AND(C16="",F16="",L16=""),"",SUM(C16,F16,L16))</f>
        <v>43</v>
      </c>
      <c r="Q17" s="102">
        <f>IF(SUM(E16,H16,N16)=0,"",SUM(E16,H16,N16))</f>
        <v>89</v>
      </c>
      <c r="R17" s="104">
        <f>IF(OR(Q17="",P17=""),"",(P17/Q17))</f>
        <v>0.48314606741573035</v>
      </c>
      <c r="S17" s="104">
        <f>IF(AND(C18="",F18="",L18=""),"",IF(' '!G34&gt;0,' '!G34,"/"))</f>
        <v>0.61538461538461542</v>
      </c>
      <c r="T17" s="123">
        <f>IF(AND(C16="",F16="",L16=""),"",P17/(I17*(3-COUNTBLANK(C16)-COUNTBLANK(F16)-COUNTBLANK(L16))))</f>
        <v>0.89583333333333337</v>
      </c>
      <c r="U17" s="123">
        <f>IF(AND(I10="",I13="",I19=""),"",(I10+I13+I19)/((C11*(1-COUNTBLANK(I10)))+(F14*(1-COUNTBLANK(I13)))+(L20*(1-COUNTBLANK(I19)))))</f>
        <v>0.88372093023255816</v>
      </c>
      <c r="V17" s="105">
        <f>IF(' '!E35=0,"",' '!E35)</f>
        <v>4</v>
      </c>
      <c r="W17" s="89">
        <f>IF(COUNTBLANK(D17)+COUNTBLANK(G17)+COUNTBLANK(M17)=3,"",1+SUM(' '!E36:G36))</f>
        <v>2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0.40740740740740738</v>
      </c>
      <c r="D18" s="484"/>
      <c r="E18" s="124">
        <v>2</v>
      </c>
      <c r="F18" s="483">
        <f>IF(OR(H16="",F16=""),"",F16/H16)</f>
        <v>0.44444444444444442</v>
      </c>
      <c r="G18" s="484"/>
      <c r="H18" s="124">
        <v>3</v>
      </c>
      <c r="I18" s="272"/>
      <c r="J18" s="272"/>
      <c r="K18" s="272"/>
      <c r="L18" s="483">
        <f>IF(OR(N16="",L16=""),"",L16/N16)</f>
        <v>0.61538461538461542</v>
      </c>
      <c r="M18" s="484"/>
      <c r="N18" s="126">
        <v>4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32</v>
      </c>
      <c r="C19" s="128">
        <v>5</v>
      </c>
      <c r="D19" s="96"/>
      <c r="E19" s="129">
        <v>11</v>
      </c>
      <c r="F19" s="130">
        <v>7</v>
      </c>
      <c r="G19" s="96"/>
      <c r="H19" s="129">
        <v>21</v>
      </c>
      <c r="I19" s="130">
        <v>9</v>
      </c>
      <c r="J19" s="96"/>
      <c r="K19" s="129">
        <v>26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IF(Inscriptions!$C$38="","",Inscriptions!B36)</f>
        <v>Pascal DE KIMPE</v>
      </c>
      <c r="C20" s="172">
        <v>0.78259999999999996</v>
      </c>
      <c r="D20" s="87">
        <v>0</v>
      </c>
      <c r="E20" s="94"/>
      <c r="F20" s="171">
        <v>0.78259999999999996</v>
      </c>
      <c r="G20" s="87">
        <v>0</v>
      </c>
      <c r="H20" s="94"/>
      <c r="I20" s="171">
        <v>0.78259999999999996</v>
      </c>
      <c r="J20" s="87">
        <v>0</v>
      </c>
      <c r="K20" s="94"/>
      <c r="L20" s="490">
        <f>IF(Inscriptions!$C$38="","",Inscriptions!E36)</f>
        <v>11</v>
      </c>
      <c r="M20" s="491"/>
      <c r="N20" s="495"/>
      <c r="O20" s="101">
        <f>IF(AND(D20="",G20="",J20=""),"",(IF(D20=2,2,IF(D20=1,1,0))+IF(G20=2,2,IF(G20=1,1,0))+IF(J20=2,2,IF(J20=1,1,0))))</f>
        <v>0</v>
      </c>
      <c r="P20" s="134">
        <f>IF(AND(C19="",F19="",I19=""),"",SUM(C19,F19,I19))</f>
        <v>21</v>
      </c>
      <c r="Q20" s="102">
        <f>IF(SUM(E19,H19,K19)=0,"",SUM(E19,H19,K19))</f>
        <v>58</v>
      </c>
      <c r="R20" s="104">
        <f>IF(OR(Q20="",P20=""),"",(P20/Q20))</f>
        <v>0.36206896551724138</v>
      </c>
      <c r="S20" s="104" t="str">
        <f>IF(AND(C21="",F21="",I21=""),"",IF(' '!G38&gt;0,' '!G38,"/"))</f>
        <v>/</v>
      </c>
      <c r="T20" s="123">
        <f>IF(AND(C19="",F19="",I19=""),"",P20/(L20*(3-COUNTBLANK(C19)-COUNTBLANK(F19)-COUNTBLANK(I19))))</f>
        <v>0.63636363636363635</v>
      </c>
      <c r="U20" s="123">
        <f>IF(AND(L10="",L13="",L16=""),"",(L10+L13+L16)/((C11*(1-COUNTBLANK(L10)))+(F14*(1-COUNTBLANK(L13)))+(I17*(1-COUNTBLANK(L16)))))</f>
        <v>1</v>
      </c>
      <c r="V20" s="105">
        <f>IF(' '!E39=0,"",' '!E39)</f>
        <v>3</v>
      </c>
      <c r="W20" s="89">
        <f>IF(COUNTBLANK(D20)+COUNTBLANK(G20)+COUNTBLANK(J20)=3,"",1+SUM(' '!E40:G40))</f>
        <v>4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0.45454545454545453</v>
      </c>
      <c r="D21" s="482"/>
      <c r="E21" s="133">
        <v>2</v>
      </c>
      <c r="F21" s="481">
        <f>IF(OR(H19="",F19=""),"",F19/H19)</f>
        <v>0.33333333333333331</v>
      </c>
      <c r="G21" s="482"/>
      <c r="H21" s="133">
        <v>2</v>
      </c>
      <c r="I21" s="481">
        <f>IF(OR(K19="",I19=""),"",I19/K19)</f>
        <v>0.34615384615384615</v>
      </c>
      <c r="J21" s="482"/>
      <c r="K21" s="133">
        <v>3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L12:M12"/>
    <mergeCell ref="L15:M15"/>
    <mergeCell ref="I12:J12"/>
    <mergeCell ref="C18:D18"/>
    <mergeCell ref="C15:D15"/>
    <mergeCell ref="F12:G12"/>
    <mergeCell ref="I15:J15"/>
    <mergeCell ref="T23:W23"/>
    <mergeCell ref="L4:N4"/>
    <mergeCell ref="L6:Q6"/>
    <mergeCell ref="F23:M23"/>
    <mergeCell ref="B1:W1"/>
    <mergeCell ref="B2:W2"/>
    <mergeCell ref="C4:F4"/>
    <mergeCell ref="C11:E11"/>
    <mergeCell ref="F14:H14"/>
    <mergeCell ref="I17:K17"/>
    <mergeCell ref="L20:N20"/>
    <mergeCell ref="C21:D21"/>
    <mergeCell ref="F21:G21"/>
    <mergeCell ref="I21:J21"/>
    <mergeCell ref="L18:M18"/>
    <mergeCell ref="F18:G18"/>
  </mergeCells>
  <conditionalFormatting sqref="F12:G12">
    <cfRule type="expression" dxfId="236" priority="21">
      <formula>F11=1</formula>
    </cfRule>
  </conditionalFormatting>
  <conditionalFormatting sqref="I12:J12">
    <cfRule type="expression" dxfId="235" priority="20">
      <formula>I11=1</formula>
    </cfRule>
  </conditionalFormatting>
  <conditionalFormatting sqref="L12:M12">
    <cfRule type="expression" dxfId="234" priority="19">
      <formula>L11=1</formula>
    </cfRule>
  </conditionalFormatting>
  <conditionalFormatting sqref="L15:M15">
    <cfRule type="expression" dxfId="233" priority="18">
      <formula>L14=1</formula>
    </cfRule>
  </conditionalFormatting>
  <conditionalFormatting sqref="I15:J15">
    <cfRule type="expression" dxfId="232" priority="17">
      <formula>I14=1</formula>
    </cfRule>
  </conditionalFormatting>
  <conditionalFormatting sqref="C15:D15">
    <cfRule type="expression" dxfId="231" priority="16">
      <formula>C14=1</formula>
    </cfRule>
  </conditionalFormatting>
  <conditionalFormatting sqref="C18:D18">
    <cfRule type="expression" dxfId="230" priority="15">
      <formula>C17=1</formula>
    </cfRule>
  </conditionalFormatting>
  <conditionalFormatting sqref="F18:G18">
    <cfRule type="expression" dxfId="229" priority="14">
      <formula>F17=1</formula>
    </cfRule>
  </conditionalFormatting>
  <conditionalFormatting sqref="L18:M18">
    <cfRule type="expression" dxfId="228" priority="13">
      <formula>L17=1</formula>
    </cfRule>
  </conditionalFormatting>
  <conditionalFormatting sqref="C21:D21">
    <cfRule type="expression" dxfId="227" priority="12">
      <formula>C20=1</formula>
    </cfRule>
  </conditionalFormatting>
  <conditionalFormatting sqref="F21:G21">
    <cfRule type="expression" dxfId="226" priority="10">
      <formula>F20=1</formula>
    </cfRule>
  </conditionalFormatting>
  <conditionalFormatting sqref="I21:J21">
    <cfRule type="expression" dxfId="225" priority="9">
      <formula>I20=1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L6 B23 F23 B14 B17 B2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50370F00-CC34-418D-A131-89111845F4B9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2E6623B1-C959-4533-A1DA-146FB0A5AAF1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A76AEB1A-B551-4C6F-A765-790A407E402E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084170FC-AB9E-44B3-96DB-62BCBA8BDFB2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191F9BFE-C6C4-4AE6-AAA6-BF905C993665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E52EBFFD-2704-4F61-9A0C-A1CE9C055546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0498D100-6B8B-48F1-911C-3FB9C2204A6A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69C404FA-ECEE-4773-A561-98AD3EA9DDD3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27" id="{FF629D48-067D-4412-97B2-8459208E2FBE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28" id="{BB8C8DE0-2A13-468A-A627-89829F6E7404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B1:BO37"/>
  <sheetViews>
    <sheetView showGridLines="0" workbookViewId="0">
      <selection activeCell="D14" sqref="D14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L5" s="281"/>
      <c r="M5" s="281"/>
      <c r="N5" s="23"/>
      <c r="O5" s="282"/>
      <c r="P5" s="28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21</v>
      </c>
      <c r="C9" s="32"/>
      <c r="D9" s="164" t="str">
        <f>IF($B$11="","",$B$11)</f>
        <v>Pascal CORNIL</v>
      </c>
      <c r="E9" s="13"/>
      <c r="F9" s="12"/>
      <c r="G9" s="164" t="str">
        <f>IF($B$14="","",$B$14)</f>
        <v>Patrick VAUDAY</v>
      </c>
      <c r="H9" s="13"/>
      <c r="I9" s="12"/>
      <c r="J9" s="164" t="str">
        <f>IF($B$17="","",$B$17)</f>
        <v>Thibault MASSON</v>
      </c>
      <c r="K9" s="13"/>
      <c r="L9" s="12"/>
      <c r="M9" s="164" t="str">
        <f>IF($B$20="","",$B$20)</f>
        <v>Loic TETU</v>
      </c>
      <c r="N9" s="33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33</v>
      </c>
      <c r="C10" s="117"/>
      <c r="D10" s="118"/>
      <c r="E10" s="118"/>
      <c r="F10" s="120">
        <v>19</v>
      </c>
      <c r="G10" s="93"/>
      <c r="H10" s="121">
        <v>20</v>
      </c>
      <c r="I10" s="120">
        <v>9</v>
      </c>
      <c r="J10" s="93"/>
      <c r="K10" s="121">
        <v>26</v>
      </c>
      <c r="L10" s="120">
        <v>18</v>
      </c>
      <c r="M10" s="93"/>
      <c r="N10" s="122">
        <v>43</v>
      </c>
      <c r="O10" s="274"/>
      <c r="P10" s="275"/>
      <c r="Q10" s="275"/>
      <c r="R10" s="276"/>
      <c r="S10" s="276"/>
      <c r="T10" s="277"/>
      <c r="U10" s="277"/>
      <c r="V10" s="278"/>
      <c r="W10" s="27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IF(Inscriptions!$C$38="","",Inscriptions!B8)</f>
        <v>Pascal CORNIL</v>
      </c>
      <c r="C11" s="498">
        <f>IF(Inscriptions!$C$38="","",Inscriptions!E8)</f>
        <v>19</v>
      </c>
      <c r="D11" s="491"/>
      <c r="E11" s="492"/>
      <c r="F11" s="171">
        <v>0.78259999999999996</v>
      </c>
      <c r="G11" s="87">
        <v>2</v>
      </c>
      <c r="H11" s="94"/>
      <c r="I11" s="280">
        <v>1</v>
      </c>
      <c r="J11" s="87">
        <v>0</v>
      </c>
      <c r="K11" s="94"/>
      <c r="L11" s="171">
        <v>1</v>
      </c>
      <c r="M11" s="87">
        <v>0</v>
      </c>
      <c r="N11" s="95"/>
      <c r="O11" s="101">
        <f>IF(AND(G11="",J11="",M11=""),"",(IF(G11=2,2,IF(G11=1,1,0))+IF(J11=2,2,IF(J11=1,1,0))+IF(M11=2,2,IF(M11=1,1,0))))</f>
        <v>2</v>
      </c>
      <c r="P11" s="134">
        <f>IF(AND(F10="",I10="",L10=""),"",SUM(F10,I10,L10))</f>
        <v>46</v>
      </c>
      <c r="Q11" s="102">
        <f>IF(SUM(H10,K10,N10)=0,"",SUM(H10,K10,N10))</f>
        <v>89</v>
      </c>
      <c r="R11" s="104">
        <f>IF(OR(Q11="",P11=""),"",(P11/Q11))</f>
        <v>0.5168539325842697</v>
      </c>
      <c r="S11" s="104">
        <f>IF(AND(F12="",I12="",L12=""),"",IF(' '!G48&gt;0,' '!G48,"/"))</f>
        <v>0.95</v>
      </c>
      <c r="T11" s="123">
        <f>IF(AND(F10="",I10="",L10=""),"",P11/(C11*(3-COUNTBLANK(F10)-COUNTBLANK(I10)-COUNTBLANK(L10))))</f>
        <v>0.80701754385964908</v>
      </c>
      <c r="U11" s="123">
        <f>IF(AND(C13="",C16="",C19=""),"",(C13+C16+C19)/((F14*(1-COUNTBLANK(C13)))+(I17*(1-COUNTBLANK(C16)))+(L20*(1-COUNTBLANK(C19)))))</f>
        <v>0.7567567567567568</v>
      </c>
      <c r="V11" s="105">
        <f>IF(' '!E49=0,"",' '!E49)</f>
        <v>4</v>
      </c>
      <c r="W11" s="89">
        <f>IF(COUNTBLANK(G11)+COUNTBLANK(J11)+COUNTBLANK(M11)=3,"",1+SUM(' '!E50:G50))</f>
        <v>2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0.95</v>
      </c>
      <c r="G12" s="484"/>
      <c r="H12" s="124">
        <v>4</v>
      </c>
      <c r="I12" s="483">
        <f>IF(OR(K10="",I10=""),"",I10/K10)</f>
        <v>0.34615384615384615</v>
      </c>
      <c r="J12" s="484"/>
      <c r="K12" s="124">
        <v>3</v>
      </c>
      <c r="L12" s="483">
        <f>IF(OR(N10="",L10=""),"",L10/N10)</f>
        <v>0.41860465116279072</v>
      </c>
      <c r="M12" s="484"/>
      <c r="N12" s="126">
        <v>3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34</v>
      </c>
      <c r="C13" s="128">
        <v>4</v>
      </c>
      <c r="D13" s="96"/>
      <c r="E13" s="129">
        <v>20</v>
      </c>
      <c r="F13" s="272"/>
      <c r="G13" s="272"/>
      <c r="H13" s="272"/>
      <c r="I13" s="130">
        <v>5</v>
      </c>
      <c r="J13" s="96"/>
      <c r="K13" s="129">
        <v>9</v>
      </c>
      <c r="L13" s="130">
        <v>13</v>
      </c>
      <c r="M13" s="96"/>
      <c r="N13" s="131">
        <v>21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IF(Inscriptions!$C$38="","",Inscriptions!B19)</f>
        <v>Patrick VAUDAY</v>
      </c>
      <c r="C14" s="172">
        <v>0.78259999999999996</v>
      </c>
      <c r="D14" s="87">
        <v>0</v>
      </c>
      <c r="E14" s="87"/>
      <c r="F14" s="493">
        <f>IF(Inscriptions!$C$38="","",Inscriptions!E19)</f>
        <v>13</v>
      </c>
      <c r="G14" s="491"/>
      <c r="H14" s="492"/>
      <c r="I14" s="171">
        <v>0.78259999999999996</v>
      </c>
      <c r="J14" s="87">
        <v>0</v>
      </c>
      <c r="K14" s="94"/>
      <c r="L14" s="171">
        <v>0.78259999999999996</v>
      </c>
      <c r="M14" s="87">
        <v>2</v>
      </c>
      <c r="N14" s="95"/>
      <c r="O14" s="101">
        <f>IF(AND(D14="",J14="",M14=""),"",(IF(D14=2,2,IF(D14=1,1,0))+IF(J14=2,2,IF(J14=1,1,0))+IF(M14=2,2,IF(M14=1,1,0))))</f>
        <v>2</v>
      </c>
      <c r="P14" s="134">
        <f>IF(AND(C13="",I13="",L13=""),"",SUM(C13,I13,L13))</f>
        <v>22</v>
      </c>
      <c r="Q14" s="102">
        <f>IF(SUM(E13,K13,N13)=0,"",SUM(E13,K13,N13))</f>
        <v>50</v>
      </c>
      <c r="R14" s="104">
        <f>IF(OR(Q14="",P14=""),"",(P14/Q14))</f>
        <v>0.44</v>
      </c>
      <c r="S14" s="104">
        <f>IF(AND(C15="",I15="",L15=""),"",IF(' '!G52&gt;0,' '!G52,"/"))</f>
        <v>0.61904761904761907</v>
      </c>
      <c r="T14" s="123">
        <f>IF(AND(C13="",I13="",L13=""),"",P14/(F14*(3-COUNTBLANK(C13)-COUNTBLANK(I13)-COUNTBLANK(L13))))</f>
        <v>0.5641025641025641</v>
      </c>
      <c r="U14" s="123">
        <f>IF(AND(F10="",F16="",F19=""),"",(F10+F16+F19)/((C11*(1-COUNTBLANK(F10)))+(I17*(1-COUNTBLANK(F16)))+(L20*(1-COUNTBLANK(F19)))))</f>
        <v>0.83720930232558144</v>
      </c>
      <c r="V14" s="105">
        <f>IF(' '!E53=0,"",' '!E53)</f>
        <v>3</v>
      </c>
      <c r="W14" s="89">
        <f>IF(COUNTBLANK(D14)+COUNTBLANK(J14)+COUNTBLANK(M14)=3,"",1+SUM(' '!E54:G54))</f>
        <v>3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0.2</v>
      </c>
      <c r="D15" s="484"/>
      <c r="E15" s="124">
        <v>2</v>
      </c>
      <c r="F15" s="272"/>
      <c r="G15" s="272"/>
      <c r="H15" s="272"/>
      <c r="I15" s="483">
        <f>IF(OR(K13="",I13=""),"",I13/K13)</f>
        <v>0.55555555555555558</v>
      </c>
      <c r="J15" s="484"/>
      <c r="K15" s="124">
        <v>2</v>
      </c>
      <c r="L15" s="483">
        <f>IF(OR(N13="",L13=""),"",L13/N13)</f>
        <v>0.61904761904761907</v>
      </c>
      <c r="M15" s="484"/>
      <c r="N15" s="126">
        <v>3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35</v>
      </c>
      <c r="C16" s="128">
        <v>13</v>
      </c>
      <c r="D16" s="96"/>
      <c r="E16" s="129">
        <v>26</v>
      </c>
      <c r="F16" s="130">
        <v>13</v>
      </c>
      <c r="G16" s="96"/>
      <c r="H16" s="129">
        <v>9</v>
      </c>
      <c r="I16" s="272"/>
      <c r="J16" s="272"/>
      <c r="K16" s="272"/>
      <c r="L16" s="130">
        <v>13</v>
      </c>
      <c r="M16" s="96"/>
      <c r="N16" s="131">
        <v>17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IF(Inscriptions!$C$38="","",Inscriptions!B24)</f>
        <v>Thibault MASSON</v>
      </c>
      <c r="C17" s="172">
        <v>1</v>
      </c>
      <c r="D17" s="87">
        <v>2</v>
      </c>
      <c r="E17" s="94"/>
      <c r="F17" s="171">
        <v>0.78259999999999996</v>
      </c>
      <c r="G17" s="87">
        <v>2</v>
      </c>
      <c r="H17" s="94"/>
      <c r="I17" s="493">
        <f>IF(Inscriptions!$C$38="","",Inscriptions!E24)</f>
        <v>13</v>
      </c>
      <c r="J17" s="491"/>
      <c r="K17" s="492"/>
      <c r="L17" s="171">
        <v>1</v>
      </c>
      <c r="M17" s="87">
        <v>2</v>
      </c>
      <c r="N17" s="95"/>
      <c r="O17" s="101">
        <f>IF(AND(D17="",G17="",M17=""),"",(IF(D17=2,2,IF(D17=1,1,0))+IF(G17=2,2,IF(G17=1,1,0))+IF(M17=2,2,IF(M17=1,1,0))))</f>
        <v>6</v>
      </c>
      <c r="P17" s="134">
        <f>IF(AND(C16="",F16="",L16=""),"",SUM(C16,F16,L16))</f>
        <v>39</v>
      </c>
      <c r="Q17" s="102">
        <f>IF(SUM(E16,H16,N16)=0,"",SUM(E16,H16,N16))</f>
        <v>52</v>
      </c>
      <c r="R17" s="104">
        <f>IF(OR(Q17="",P17=""),"",(P17/Q17))</f>
        <v>0.75</v>
      </c>
      <c r="S17" s="104">
        <f>IF(AND(C18="",F18="",L18=""),"",IF(' '!G56&gt;0,' '!G56,"/"))</f>
        <v>1.4444444444444444</v>
      </c>
      <c r="T17" s="123">
        <f>IF(AND(C16="",F16="",L16=""),"",P17/(I17*(3-COUNTBLANK(C16)-COUNTBLANK(F16)-COUNTBLANK(L16))))</f>
        <v>1</v>
      </c>
      <c r="U17" s="123">
        <f>IF(AND(I10="",I13="",I19=""),"",(I10+I13+I19)/((C11*(1-COUNTBLANK(I10)))+(F14*(1-COUNTBLANK(I13)))+(L20*(1-COUNTBLANK(I19)))))</f>
        <v>0.39534883720930231</v>
      </c>
      <c r="V17" s="105">
        <f>IF(' '!E57=0,"",' '!E57)</f>
        <v>4</v>
      </c>
      <c r="W17" s="89">
        <f>IF(COUNTBLANK(D17)+COUNTBLANK(G17)+COUNTBLANK(M17)=3,"",1+SUM(' '!E58:G58))</f>
        <v>1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0.5</v>
      </c>
      <c r="D18" s="484"/>
      <c r="E18" s="124">
        <v>3</v>
      </c>
      <c r="F18" s="483">
        <f>IF(OR(H16="",F16=""),"",F16/H16)</f>
        <v>1.4444444444444444</v>
      </c>
      <c r="G18" s="484"/>
      <c r="H18" s="124">
        <v>4</v>
      </c>
      <c r="I18" s="272"/>
      <c r="J18" s="272"/>
      <c r="K18" s="272"/>
      <c r="L18" s="483">
        <f>IF(OR(N16="",L16=""),"",L16/N16)</f>
        <v>0.76470588235294112</v>
      </c>
      <c r="M18" s="484"/>
      <c r="N18" s="126">
        <v>4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36</v>
      </c>
      <c r="C19" s="128">
        <v>11</v>
      </c>
      <c r="D19" s="96"/>
      <c r="E19" s="129">
        <v>43</v>
      </c>
      <c r="F19" s="130">
        <v>4</v>
      </c>
      <c r="G19" s="96"/>
      <c r="H19" s="129">
        <v>21</v>
      </c>
      <c r="I19" s="130">
        <v>3</v>
      </c>
      <c r="J19" s="96"/>
      <c r="K19" s="129">
        <v>17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IF(Inscriptions!$C$38="","",Inscriptions!B35)</f>
        <v>Loic TETU</v>
      </c>
      <c r="C20" s="172">
        <v>1</v>
      </c>
      <c r="D20" s="87">
        <v>2</v>
      </c>
      <c r="E20" s="94"/>
      <c r="F20" s="171">
        <v>0.78259999999999996</v>
      </c>
      <c r="G20" s="87">
        <v>0</v>
      </c>
      <c r="H20" s="94"/>
      <c r="I20" s="171">
        <v>1</v>
      </c>
      <c r="J20" s="87">
        <v>0</v>
      </c>
      <c r="K20" s="94"/>
      <c r="L20" s="493">
        <f>IF(Inscriptions!$C$38="","",Inscriptions!E35)</f>
        <v>11</v>
      </c>
      <c r="M20" s="491"/>
      <c r="N20" s="495"/>
      <c r="O20" s="101">
        <f>IF(AND(D20="",G20="",J20=""),"",(IF(D20=2,2,IF(D20=1,1,0))+IF(G20=2,2,IF(G20=1,1,0))+IF(J20=2,2,IF(J20=1,1,0))))</f>
        <v>2</v>
      </c>
      <c r="P20" s="134">
        <f>IF(AND(C19="",F19="",I19=""),"",SUM(C19,F19,I19))</f>
        <v>18</v>
      </c>
      <c r="Q20" s="102">
        <f>IF(SUM(E19,H19,K19)=0,"",SUM(E19,H19,K19))</f>
        <v>81</v>
      </c>
      <c r="R20" s="104">
        <f>IF(OR(Q20="",P20=""),"",(P20/Q20))</f>
        <v>0.22222222222222221</v>
      </c>
      <c r="S20" s="104">
        <f>IF(AND(C21="",F21="",I21=""),"",IF(' '!G60&gt;0,' '!G60,"/"))</f>
        <v>0.2558139534883721</v>
      </c>
      <c r="T20" s="123">
        <f>IF(AND(C19="",F19="",I19=""),"",P20/(L20*(3-COUNTBLANK(C19)-COUNTBLANK(F19)-COUNTBLANK(I19))))</f>
        <v>0.54545454545454541</v>
      </c>
      <c r="U20" s="123">
        <f>IF(AND(L10="",L13="",L16=""),"",(L10+L13+L16)/((C11*(1-COUNTBLANK(L10)))+(F14*(1-COUNTBLANK(L13)))+(I17*(1-COUNTBLANK(L16)))))</f>
        <v>0.97777777777777775</v>
      </c>
      <c r="V20" s="105">
        <f>IF(' '!E61=0,"",' '!E61)</f>
        <v>2</v>
      </c>
      <c r="W20" s="89">
        <f>IF(COUNTBLANK(D20)+COUNTBLANK(G20)+COUNTBLANK(J20)=3,"",1+SUM(' '!E62:G62))</f>
        <v>4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0.2558139534883721</v>
      </c>
      <c r="D21" s="482"/>
      <c r="E21" s="133">
        <v>2</v>
      </c>
      <c r="F21" s="481">
        <f>IF(OR(H19="",F19=""),"",F19/H19)</f>
        <v>0.19047619047619047</v>
      </c>
      <c r="G21" s="482"/>
      <c r="H21" s="133">
        <v>2</v>
      </c>
      <c r="I21" s="481">
        <f>IF(OR(K19="",I19=""),"",I19/K19)</f>
        <v>0.17647058823529413</v>
      </c>
      <c r="J21" s="482"/>
      <c r="K21" s="133">
        <v>2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N22" s="9"/>
      <c r="O22" s="264"/>
      <c r="P22" s="264"/>
      <c r="Q22" s="264"/>
      <c r="R22" s="264"/>
      <c r="S22" s="264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L12:M12"/>
    <mergeCell ref="L15:M15"/>
    <mergeCell ref="I12:J12"/>
    <mergeCell ref="F12:G12"/>
    <mergeCell ref="C18:D18"/>
    <mergeCell ref="C15:D15"/>
    <mergeCell ref="I15:J15"/>
    <mergeCell ref="T23:W23"/>
    <mergeCell ref="L4:N4"/>
    <mergeCell ref="L6:Q6"/>
    <mergeCell ref="F23:M23"/>
    <mergeCell ref="B1:W1"/>
    <mergeCell ref="B2:W2"/>
    <mergeCell ref="C4:F4"/>
    <mergeCell ref="C11:E11"/>
    <mergeCell ref="F14:H14"/>
    <mergeCell ref="I17:K17"/>
    <mergeCell ref="L20:N20"/>
    <mergeCell ref="C21:D21"/>
    <mergeCell ref="F21:G21"/>
    <mergeCell ref="I21:J21"/>
    <mergeCell ref="L18:M18"/>
    <mergeCell ref="F18:G18"/>
  </mergeCells>
  <conditionalFormatting sqref="F12:G12">
    <cfRule type="expression" dxfId="214" priority="20">
      <formula>F11=1</formula>
    </cfRule>
  </conditionalFormatting>
  <conditionalFormatting sqref="I12:J12">
    <cfRule type="expression" dxfId="213" priority="19">
      <formula>I11=1</formula>
    </cfRule>
  </conditionalFormatting>
  <conditionalFormatting sqref="L12:M12">
    <cfRule type="expression" dxfId="212" priority="18">
      <formula>L11=1</formula>
    </cfRule>
  </conditionalFormatting>
  <conditionalFormatting sqref="L15:M15">
    <cfRule type="expression" dxfId="211" priority="17">
      <formula>L14=1</formula>
    </cfRule>
  </conditionalFormatting>
  <conditionalFormatting sqref="I15:J15">
    <cfRule type="expression" dxfId="210" priority="16">
      <formula>I14=1</formula>
    </cfRule>
  </conditionalFormatting>
  <conditionalFormatting sqref="C15:D15">
    <cfRule type="expression" dxfId="209" priority="15">
      <formula>C14=1</formula>
    </cfRule>
  </conditionalFormatting>
  <conditionalFormatting sqref="C18:D18">
    <cfRule type="expression" dxfId="208" priority="14">
      <formula>C17=1</formula>
    </cfRule>
  </conditionalFormatting>
  <conditionalFormatting sqref="F18:G18">
    <cfRule type="expression" dxfId="207" priority="13">
      <formula>F17=1</formula>
    </cfRule>
  </conditionalFormatting>
  <conditionalFormatting sqref="L18:M18">
    <cfRule type="expression" dxfId="206" priority="12">
      <formula>L17=1</formula>
    </cfRule>
  </conditionalFormatting>
  <conditionalFormatting sqref="I21:J21">
    <cfRule type="expression" dxfId="205" priority="11">
      <formula>I20=1</formula>
    </cfRule>
  </conditionalFormatting>
  <conditionalFormatting sqref="F21:G21">
    <cfRule type="expression" dxfId="204" priority="10">
      <formula>F20=1</formula>
    </cfRule>
  </conditionalFormatting>
  <conditionalFormatting sqref="C21:D21">
    <cfRule type="expression" dxfId="203" priority="9">
      <formula>C20=1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L6 B23 F23 B17 B20 B1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1E571CC-725F-4FC5-9E0C-5D6136FBCF7E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96A35603-9AF3-4D14-A6E8-8B8FA1EAA311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C91236D7-CBA5-4DD7-9AC6-5B20D92C85FE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60FF51B4-9701-47E9-9664-64D2F96F2BB9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63B9C6B9-DF25-494A-9ECA-BCCF91F61A05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8BEEFBB6-FA0C-46B2-820E-19E08531E4F7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B513ED9C-8D23-4103-BB06-34AA2DBFBEB2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CBC228D9-1C43-4549-9269-1975B69C31EC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29" id="{BDD084A4-334B-41B4-81E4-94D12823B477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0" id="{B9B99E46-7721-4136-93E7-125F25DCC833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B1:BO36"/>
  <sheetViews>
    <sheetView showGridLines="0" zoomScaleNormal="100" workbookViewId="0">
      <selection activeCell="Z9" sqref="Z9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L5" s="281"/>
      <c r="M5" s="281"/>
      <c r="N5" s="23"/>
      <c r="O5" s="282"/>
      <c r="P5" s="28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22</v>
      </c>
      <c r="C9" s="32"/>
      <c r="D9" s="164" t="str">
        <f>IF($B$11="","",$B$11)</f>
        <v>Rudi VAN LAETHEM</v>
      </c>
      <c r="E9" s="13"/>
      <c r="F9" s="12"/>
      <c r="G9" s="164" t="str">
        <f>IF($B$14="","",$B$14)</f>
        <v>Dominique FERIOL</v>
      </c>
      <c r="H9" s="13"/>
      <c r="I9" s="12"/>
      <c r="J9" s="164" t="str">
        <f>IF($B$17="","",$B$17)</f>
        <v>Claude THOUVENIN</v>
      </c>
      <c r="K9" s="13"/>
      <c r="L9" s="12"/>
      <c r="M9" s="164" t="str">
        <f>IF($B$20="","",$B$20)</f>
        <v>Julie DECHAMPS</v>
      </c>
      <c r="N9" s="33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37</v>
      </c>
      <c r="C10" s="117"/>
      <c r="D10" s="118"/>
      <c r="E10" s="118"/>
      <c r="F10" s="120">
        <v>14</v>
      </c>
      <c r="G10" s="93"/>
      <c r="H10" s="121">
        <v>25</v>
      </c>
      <c r="I10" s="120">
        <v>18</v>
      </c>
      <c r="J10" s="93"/>
      <c r="K10" s="121">
        <v>26</v>
      </c>
      <c r="L10" s="120">
        <v>19</v>
      </c>
      <c r="M10" s="93"/>
      <c r="N10" s="122">
        <v>39</v>
      </c>
      <c r="O10" s="274"/>
      <c r="P10" s="275"/>
      <c r="Q10" s="275"/>
      <c r="R10" s="276"/>
      <c r="S10" s="276"/>
      <c r="T10" s="277"/>
      <c r="U10" s="277"/>
      <c r="V10" s="278"/>
      <c r="W10" s="27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IF(Inscriptions!$C$38="","",Inscriptions!B9)</f>
        <v>Rudi VAN LAETHEM</v>
      </c>
      <c r="C11" s="498">
        <f>IF(Inscriptions!$C$38="","",Inscriptions!E9)</f>
        <v>22</v>
      </c>
      <c r="D11" s="491"/>
      <c r="E11" s="492"/>
      <c r="F11" s="171">
        <v>1</v>
      </c>
      <c r="G11" s="87">
        <v>0</v>
      </c>
      <c r="H11" s="94"/>
      <c r="I11" s="171">
        <v>0.78259999999999996</v>
      </c>
      <c r="J11" s="87">
        <v>0</v>
      </c>
      <c r="K11" s="94"/>
      <c r="L11" s="171">
        <v>1</v>
      </c>
      <c r="M11" s="87">
        <v>0</v>
      </c>
      <c r="N11" s="95"/>
      <c r="O11" s="101">
        <f>IF(AND(G11="",J11="",M11=""),"",(IF(G11=2,2,IF(G11=1,1,0))+IF(J11=2,2,IF(J11=1,1,0))+IF(M11=2,2,IF(M11=1,1,0))))</f>
        <v>0</v>
      </c>
      <c r="P11" s="134">
        <f>IF(AND(F10="",I10="",L10=""),"",SUM(F10,I10,L10))</f>
        <v>51</v>
      </c>
      <c r="Q11" s="102">
        <f>IF(SUM(H10,K10,N10)=0,"",SUM(H10,K10,N10))</f>
        <v>90</v>
      </c>
      <c r="R11" s="104">
        <f>IF(OR(Q11="",P11=""),"",(P11/Q11))</f>
        <v>0.56666666666666665</v>
      </c>
      <c r="S11" s="104" t="str">
        <f>IF(AND(F12="",I12="",L12=""),"",IF(' '!G70&gt;0,' '!G70,"/"))</f>
        <v>/</v>
      </c>
      <c r="T11" s="123">
        <f>IF(AND(F10="",I10="",L10=""),"",P11/(C11*(3-COUNTBLANK(F10)-COUNTBLANK(I10)-COUNTBLANK(L10))))</f>
        <v>0.77272727272727271</v>
      </c>
      <c r="U11" s="123">
        <f>IF(AND(C13="",C16="",C19=""),"",(C13+C16+C19)/((F14*(1-COUNTBLANK(C13)))+(I17*(1-COUNTBLANK(C16)))+(L20*(1-COUNTBLANK(C19)))))</f>
        <v>1</v>
      </c>
      <c r="V11" s="105">
        <f>IF(' '!E71=0,"",' '!E71)</f>
        <v>4</v>
      </c>
      <c r="W11" s="89">
        <f>IF(COUNTBLANK(G11)+COUNTBLANK(J11)+COUNTBLANK(M11)=3,"",1+SUM(' '!E72:G72))</f>
        <v>4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0.56000000000000005</v>
      </c>
      <c r="G12" s="484"/>
      <c r="H12" s="124">
        <v>4</v>
      </c>
      <c r="I12" s="483">
        <f>IF(OR(K10="",I10=""),"",I10/K10)</f>
        <v>0.69230769230769229</v>
      </c>
      <c r="J12" s="484"/>
      <c r="K12" s="124">
        <v>4</v>
      </c>
      <c r="L12" s="483">
        <f>IF(OR(N10="",L10=""),"",L10/N10)</f>
        <v>0.48717948717948717</v>
      </c>
      <c r="M12" s="484"/>
      <c r="N12" s="126">
        <v>3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38</v>
      </c>
      <c r="C13" s="128">
        <v>16</v>
      </c>
      <c r="D13" s="96"/>
      <c r="E13" s="129">
        <v>25</v>
      </c>
      <c r="F13" s="272"/>
      <c r="G13" s="272"/>
      <c r="H13" s="272"/>
      <c r="I13" s="130">
        <v>16</v>
      </c>
      <c r="J13" s="96"/>
      <c r="K13" s="129">
        <v>30</v>
      </c>
      <c r="L13" s="130">
        <v>14</v>
      </c>
      <c r="M13" s="96"/>
      <c r="N13" s="131">
        <v>21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IF(Inscriptions!$C$38="","",Inscriptions!B18)</f>
        <v>Dominique FERIOL</v>
      </c>
      <c r="C14" s="172">
        <v>1</v>
      </c>
      <c r="D14" s="87">
        <v>2</v>
      </c>
      <c r="E14" s="87"/>
      <c r="F14" s="493">
        <f>IF(Inscriptions!$C$38="","",Inscriptions!E18)</f>
        <v>16</v>
      </c>
      <c r="G14" s="491"/>
      <c r="H14" s="492"/>
      <c r="I14" s="171">
        <v>1</v>
      </c>
      <c r="J14" s="87">
        <v>2</v>
      </c>
      <c r="K14" s="94"/>
      <c r="L14" s="171">
        <v>0.78259999999999996</v>
      </c>
      <c r="M14" s="87">
        <v>0</v>
      </c>
      <c r="N14" s="95"/>
      <c r="O14" s="101">
        <f>IF(AND(D14="",J14="",M14=""),"",(IF(D14=2,2,IF(D14=1,1,0))+IF(J14=2,2,IF(J14=1,1,0))+IF(M14=2,2,IF(M14=1,1,0))))</f>
        <v>4</v>
      </c>
      <c r="P14" s="134">
        <f>IF(AND(C13="",I13="",L13=""),"",SUM(C13,I13,L13))</f>
        <v>46</v>
      </c>
      <c r="Q14" s="102">
        <f>IF(SUM(E13,K13,N13)=0,"",SUM(E13,K13,N13))</f>
        <v>76</v>
      </c>
      <c r="R14" s="104">
        <f>IF(OR(Q14="",P14=""),"",(P14/Q14))</f>
        <v>0.60526315789473684</v>
      </c>
      <c r="S14" s="104">
        <f>IF(AND(C15="",I15="",L15=""),"",IF(' '!G74&gt;0,' '!G74,"/"))</f>
        <v>0.64</v>
      </c>
      <c r="T14" s="123">
        <f>IF(AND(C13="",I13="",L13=""),"",P14/(F14*(3-COUNTBLANK(C13)-COUNTBLANK(I13)-COUNTBLANK(L13))))</f>
        <v>0.95833333333333337</v>
      </c>
      <c r="U14" s="123">
        <f>IF(AND(F10="",F16="",F19=""),"",(F10+F16+F19)/((C11*(1-COUNTBLANK(F10)))+(I17*(1-COUNTBLANK(F16)))+(L20*(1-COUNTBLANK(F19)))))</f>
        <v>0.77083333333333337</v>
      </c>
      <c r="V14" s="105">
        <f>IF(' '!E75=0,"",' '!E75)</f>
        <v>4</v>
      </c>
      <c r="W14" s="89">
        <f>IF(COUNTBLANK(D14)+COUNTBLANK(J14)+COUNTBLANK(M14)=3,"",1+SUM(' '!E76:G76))</f>
        <v>2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0.64</v>
      </c>
      <c r="D15" s="484"/>
      <c r="E15" s="124">
        <v>4</v>
      </c>
      <c r="F15" s="272"/>
      <c r="G15" s="272"/>
      <c r="H15" s="272"/>
      <c r="I15" s="483">
        <f>IF(OR(K13="",I13=""),"",I13/K13)</f>
        <v>0.53333333333333333</v>
      </c>
      <c r="J15" s="484"/>
      <c r="K15" s="124">
        <v>3</v>
      </c>
      <c r="L15" s="483">
        <f>IF(OR(N13="",L13=""),"",L13/N13)</f>
        <v>0.66666666666666663</v>
      </c>
      <c r="M15" s="484"/>
      <c r="N15" s="126">
        <v>4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39</v>
      </c>
      <c r="C16" s="128">
        <v>13</v>
      </c>
      <c r="D16" s="96"/>
      <c r="E16" s="129">
        <v>26</v>
      </c>
      <c r="F16" s="130">
        <v>10</v>
      </c>
      <c r="G16" s="96"/>
      <c r="H16" s="129">
        <v>30</v>
      </c>
      <c r="I16" s="272"/>
      <c r="J16" s="272"/>
      <c r="K16" s="272"/>
      <c r="L16" s="130">
        <v>6</v>
      </c>
      <c r="M16" s="96"/>
      <c r="N16" s="131">
        <v>30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IF(Inscriptions!$C$38="","",Inscriptions!B25)</f>
        <v>Claude THOUVENIN</v>
      </c>
      <c r="C17" s="172">
        <v>0.78259999999999996</v>
      </c>
      <c r="D17" s="87">
        <v>2</v>
      </c>
      <c r="E17" s="94"/>
      <c r="F17" s="171">
        <v>1</v>
      </c>
      <c r="G17" s="87">
        <v>0</v>
      </c>
      <c r="H17" s="94"/>
      <c r="I17" s="493">
        <f>IF(Inscriptions!$C$38="","",Inscriptions!E25)</f>
        <v>13</v>
      </c>
      <c r="J17" s="491"/>
      <c r="K17" s="492"/>
      <c r="L17" s="171">
        <v>0.78259999999999996</v>
      </c>
      <c r="M17" s="87">
        <v>0</v>
      </c>
      <c r="N17" s="95"/>
      <c r="O17" s="101">
        <f>IF(AND(D17="",G17="",M17=""),"",(IF(D17=2,2,IF(D17=1,1,0))+IF(G17=2,2,IF(G17=1,1,0))+IF(M17=2,2,IF(M17=1,1,0))))</f>
        <v>2</v>
      </c>
      <c r="P17" s="134">
        <f>IF(AND(C16="",F16="",L16=""),"",SUM(C16,F16,L16))</f>
        <v>29</v>
      </c>
      <c r="Q17" s="102">
        <f>IF(SUM(E16,H16,N16)=0,"",SUM(E16,H16,N16))</f>
        <v>86</v>
      </c>
      <c r="R17" s="104">
        <f>IF(OR(Q17="",P17=""),"",(P17/Q17))</f>
        <v>0.33720930232558138</v>
      </c>
      <c r="S17" s="104">
        <f>IF(AND(C18="",F18="",L18=""),"",IF(' '!G78&gt;0,' '!G78,"/"))</f>
        <v>0.5</v>
      </c>
      <c r="T17" s="123">
        <f>IF(AND(C16="",F16="",L16=""),"",P17/(I17*(3-COUNTBLANK(C16)-COUNTBLANK(F16)-COUNTBLANK(L16))))</f>
        <v>0.74358974358974361</v>
      </c>
      <c r="U17" s="123">
        <f>IF(AND(I10="",I13="",I19=""),"",(I10+I13+I19)/((C11*(1-COUNTBLANK(I10)))+(F14*(1-COUNTBLANK(I13)))+(L20*(1-COUNTBLANK(I19)))))</f>
        <v>0.92156862745098034</v>
      </c>
      <c r="V17" s="105">
        <f>IF(' '!E79=0,"",' '!E79)</f>
        <v>3</v>
      </c>
      <c r="W17" s="89">
        <f>IF(COUNTBLANK(D17)+COUNTBLANK(G17)+COUNTBLANK(M17)=3,"",1+SUM(' '!E80:G80))</f>
        <v>3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0.5</v>
      </c>
      <c r="D18" s="484"/>
      <c r="E18" s="124">
        <v>3</v>
      </c>
      <c r="F18" s="483">
        <f>IF(OR(H16="",F16=""),"",F16/H16)</f>
        <v>0.33333333333333331</v>
      </c>
      <c r="G18" s="484"/>
      <c r="H18" s="124">
        <v>3</v>
      </c>
      <c r="I18" s="272"/>
      <c r="J18" s="272"/>
      <c r="K18" s="272"/>
      <c r="L18" s="483">
        <f>IF(OR(N16="",L16=""),"",L16/N16)</f>
        <v>0.2</v>
      </c>
      <c r="M18" s="484"/>
      <c r="N18" s="126">
        <v>2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40</v>
      </c>
      <c r="C19" s="128">
        <v>13</v>
      </c>
      <c r="D19" s="96"/>
      <c r="E19" s="129">
        <v>39</v>
      </c>
      <c r="F19" s="130">
        <v>13</v>
      </c>
      <c r="G19" s="96"/>
      <c r="H19" s="129">
        <v>21</v>
      </c>
      <c r="I19" s="130">
        <v>13</v>
      </c>
      <c r="J19" s="96"/>
      <c r="K19" s="129">
        <v>30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IF(Inscriptions!$C$38="","",Inscriptions!B34)</f>
        <v>Julie DECHAMPS</v>
      </c>
      <c r="C20" s="172">
        <v>1</v>
      </c>
      <c r="D20" s="87">
        <v>2</v>
      </c>
      <c r="E20" s="94"/>
      <c r="F20" s="171">
        <v>0.78259999999999996</v>
      </c>
      <c r="G20" s="87">
        <v>2</v>
      </c>
      <c r="H20" s="94"/>
      <c r="I20" s="171">
        <v>0.78259999999999996</v>
      </c>
      <c r="J20" s="87">
        <v>2</v>
      </c>
      <c r="K20" s="94"/>
      <c r="L20" s="493">
        <f>IF(Inscriptions!$C$38="","",Inscriptions!E34)</f>
        <v>13</v>
      </c>
      <c r="M20" s="491"/>
      <c r="N20" s="495"/>
      <c r="O20" s="101">
        <f>IF(AND(D20="",G20="",J20=""),"",(IF(D20=2,2,IF(D20=1,1,0))+IF(G20=2,2,IF(G20=1,1,0))+IF(J20=2,2,IF(J20=1,1,0))))</f>
        <v>6</v>
      </c>
      <c r="P20" s="134">
        <f>IF(AND(C19="",F19="",I19=""),"",SUM(C19,F19,I19))</f>
        <v>39</v>
      </c>
      <c r="Q20" s="102">
        <f>IF(SUM(E19,H19,K19)=0,"",SUM(E19,H19,K19))</f>
        <v>90</v>
      </c>
      <c r="R20" s="104">
        <f>IF(OR(Q20="",P20=""),"",(P20/Q20))</f>
        <v>0.43333333333333335</v>
      </c>
      <c r="S20" s="104">
        <f>IF(AND(C21="",F21="",I21=""),"",IF(' '!G82&gt;0,' '!G82,"/"))</f>
        <v>0.61904761904761907</v>
      </c>
      <c r="T20" s="123">
        <f>IF(AND(C19="",F19="",I19=""),"",P20/(L20*(3-COUNTBLANK(C19)-COUNTBLANK(F19)-COUNTBLANK(I19))))</f>
        <v>1</v>
      </c>
      <c r="U20" s="123">
        <f>IF(AND(L10="",L13="",L16=""),"",(L10+L13+L16)/((C11*(1-COUNTBLANK(L10)))+(F14*(1-COUNTBLANK(L13)))+(I17*(1-COUNTBLANK(L16)))))</f>
        <v>0.76470588235294112</v>
      </c>
      <c r="V20" s="105">
        <f>IF(' '!E83=0,"",' '!E83)</f>
        <v>4</v>
      </c>
      <c r="W20" s="89">
        <f>IF(COUNTBLANK(D20)+COUNTBLANK(G20)+COUNTBLANK(J20)=3,"",1+SUM(' '!E84:G84))</f>
        <v>1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0.33333333333333331</v>
      </c>
      <c r="D21" s="482"/>
      <c r="E21" s="133">
        <v>3</v>
      </c>
      <c r="F21" s="481">
        <f>IF(OR(H19="",F19=""),"",F19/H19)</f>
        <v>0.61904761904761907</v>
      </c>
      <c r="G21" s="482"/>
      <c r="H21" s="133">
        <v>4</v>
      </c>
      <c r="I21" s="481">
        <f>IF(OR(K19="",I19=""),"",I19/K19)</f>
        <v>0.43333333333333335</v>
      </c>
      <c r="J21" s="482"/>
      <c r="K21" s="133">
        <v>3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D23" s="10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</sheetData>
  <mergeCells count="23">
    <mergeCell ref="T23:W23"/>
    <mergeCell ref="F23:M23"/>
    <mergeCell ref="C11:E11"/>
    <mergeCell ref="C21:D21"/>
    <mergeCell ref="L12:M12"/>
    <mergeCell ref="I12:J12"/>
    <mergeCell ref="F12:G12"/>
    <mergeCell ref="C18:D18"/>
    <mergeCell ref="C15:D15"/>
    <mergeCell ref="I15:J15"/>
    <mergeCell ref="L15:M15"/>
    <mergeCell ref="F21:G21"/>
    <mergeCell ref="I21:J21"/>
    <mergeCell ref="L20:N20"/>
    <mergeCell ref="L18:M18"/>
    <mergeCell ref="F18:G18"/>
    <mergeCell ref="F14:H14"/>
    <mergeCell ref="I17:K17"/>
    <mergeCell ref="B1:W1"/>
    <mergeCell ref="B2:W2"/>
    <mergeCell ref="C4:F4"/>
    <mergeCell ref="L4:N4"/>
    <mergeCell ref="L6:Q6"/>
  </mergeCells>
  <conditionalFormatting sqref="F12:G12">
    <cfRule type="expression" dxfId="192" priority="20">
      <formula>F11=1</formula>
    </cfRule>
  </conditionalFormatting>
  <conditionalFormatting sqref="I12:J12">
    <cfRule type="expression" dxfId="191" priority="19">
      <formula>I11=1</formula>
    </cfRule>
  </conditionalFormatting>
  <conditionalFormatting sqref="L12:M12">
    <cfRule type="expression" dxfId="190" priority="18">
      <formula>L11=1</formula>
    </cfRule>
  </conditionalFormatting>
  <conditionalFormatting sqref="L15:M15">
    <cfRule type="expression" dxfId="189" priority="17">
      <formula>L14=1</formula>
    </cfRule>
  </conditionalFormatting>
  <conditionalFormatting sqref="I15:J15">
    <cfRule type="expression" dxfId="188" priority="16">
      <formula>I14=1</formula>
    </cfRule>
  </conditionalFormatting>
  <conditionalFormatting sqref="C15:D15">
    <cfRule type="expression" dxfId="187" priority="15">
      <formula>C14=1</formula>
    </cfRule>
  </conditionalFormatting>
  <conditionalFormatting sqref="C18:D18">
    <cfRule type="expression" dxfId="186" priority="14">
      <formula>C17=1</formula>
    </cfRule>
  </conditionalFormatting>
  <conditionalFormatting sqref="F18:G18">
    <cfRule type="expression" dxfId="185" priority="13">
      <formula>F17=1</formula>
    </cfRule>
  </conditionalFormatting>
  <conditionalFormatting sqref="L18:M18">
    <cfRule type="expression" dxfId="184" priority="12">
      <formula>L17=1</formula>
    </cfRule>
  </conditionalFormatting>
  <conditionalFormatting sqref="I21:J21">
    <cfRule type="expression" dxfId="183" priority="11">
      <formula>I20=1</formula>
    </cfRule>
  </conditionalFormatting>
  <conditionalFormatting sqref="F21:G21">
    <cfRule type="expression" dxfId="182" priority="10">
      <formula>F20=1</formula>
    </cfRule>
  </conditionalFormatting>
  <conditionalFormatting sqref="C21:D21">
    <cfRule type="expression" dxfId="181" priority="9">
      <formula>C20=1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L6 F23 B23 B14 B17 B2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AB59C3E-C31B-4EA9-AC46-DD06C3989BAB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18AF9DC3-B178-4553-B620-35F75A943EBD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E931400D-C48D-4929-888D-491573AE3309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9C61CCC0-C719-414B-9B34-301217F51828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29240704-E973-4E3B-AB14-C2C2C890C800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2569F55E-D131-45B9-B64E-D0AFBF1EA602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265F4D0A-9ADF-4F86-B456-FDEC9CF64079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17F09A74-DD13-4169-AE73-C3ACA1DCB64F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31" id="{2E312A40-C7B4-4F84-95C2-F96CFE94BC05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2" id="{20711E58-F6D6-49D6-924C-76BFE28026E4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B1:BO37"/>
  <sheetViews>
    <sheetView showGridLines="0" workbookViewId="0">
      <selection activeCell="D14" sqref="D14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Q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M5" s="21"/>
      <c r="N5" s="21"/>
      <c r="O5" s="23"/>
      <c r="P5" s="20"/>
      <c r="Q5" s="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23</v>
      </c>
      <c r="C9" s="32"/>
      <c r="D9" s="164" t="str">
        <f>IF($B$11="","",$B$11)</f>
        <v>Christophe LALLEMAND</v>
      </c>
      <c r="E9" s="13"/>
      <c r="F9" s="12"/>
      <c r="G9" s="164" t="str">
        <f>IF($B$14="","",$B$14)</f>
        <v>Philippe CABANES</v>
      </c>
      <c r="H9" s="13"/>
      <c r="I9" s="12"/>
      <c r="J9" s="164" t="str">
        <f>IF($B$17="","",$B$17)</f>
        <v>Danny D'HONDT</v>
      </c>
      <c r="K9" s="13"/>
      <c r="L9" s="12"/>
      <c r="M9" s="164" t="str">
        <f>IF($B$20="","",$B$20)</f>
        <v>Yves PASTEEL</v>
      </c>
      <c r="N9" s="162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41</v>
      </c>
      <c r="C10" s="117"/>
      <c r="D10" s="118"/>
      <c r="E10" s="118"/>
      <c r="F10" s="120">
        <v>19</v>
      </c>
      <c r="G10" s="93"/>
      <c r="H10" s="121">
        <v>21</v>
      </c>
      <c r="I10" s="120">
        <v>19</v>
      </c>
      <c r="J10" s="93"/>
      <c r="K10" s="121">
        <v>32</v>
      </c>
      <c r="L10" s="120">
        <v>11</v>
      </c>
      <c r="M10" s="93"/>
      <c r="N10" s="122">
        <v>15</v>
      </c>
      <c r="O10" s="274"/>
      <c r="P10" s="275"/>
      <c r="Q10" s="275"/>
      <c r="R10" s="276"/>
      <c r="S10" s="276"/>
      <c r="T10" s="277"/>
      <c r="U10" s="277"/>
      <c r="V10" s="278"/>
      <c r="W10" s="27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IF(Inscriptions!$C$38="","",Inscriptions!B10)</f>
        <v>Christophe LALLEMAND</v>
      </c>
      <c r="C11" s="498">
        <f>IF(Inscriptions!$C$38="","",Inscriptions!E10)</f>
        <v>19</v>
      </c>
      <c r="D11" s="491"/>
      <c r="E11" s="492"/>
      <c r="F11" s="171">
        <v>0.78259999999999996</v>
      </c>
      <c r="G11" s="87">
        <v>2</v>
      </c>
      <c r="H11" s="94"/>
      <c r="I11" s="171">
        <v>1</v>
      </c>
      <c r="J11" s="87">
        <v>2</v>
      </c>
      <c r="K11" s="94"/>
      <c r="L11" s="171">
        <v>0.78259999999999996</v>
      </c>
      <c r="M11" s="87">
        <v>0</v>
      </c>
      <c r="N11" s="95"/>
      <c r="O11" s="101">
        <f>IF(AND(G11="",J11="",M11=""),"",(IF(G11=2,2,IF(G11=1,1,0))+IF(J11=2,2,IF(J11=1,1,0))+IF(M11=2,2,IF(M11=1,1,0))))</f>
        <v>4</v>
      </c>
      <c r="P11" s="134">
        <f>IF(AND(F10="",I10="",L10=""),"",SUM(F10,I10,L10))</f>
        <v>49</v>
      </c>
      <c r="Q11" s="102">
        <f>IF(SUM(H10,K10,N10)=0,"",SUM(H10,K10,N10))</f>
        <v>68</v>
      </c>
      <c r="R11" s="104">
        <f>IF(OR(Q11="",P11=""),"",(P11/Q11))</f>
        <v>0.72058823529411764</v>
      </c>
      <c r="S11" s="104">
        <f>IF(AND(F12="",I12="",L12=""),"",IF(' '!G92&gt;0,' '!G92,"/"))</f>
        <v>0.90476190476190477</v>
      </c>
      <c r="T11" s="123">
        <f>IF(AND(F10="",I10="",L10=""),"",P11/(C11*(3-COUNTBLANK(F10)-COUNTBLANK(I10)-COUNTBLANK(L10))))</f>
        <v>0.85964912280701755</v>
      </c>
      <c r="U11" s="123">
        <f>IF(AND(C13="",C16="",C19=""),"",(C13+C16+C19)/((F14*(1-COUNTBLANK(C13)))+(I17*(1-COUNTBLANK(C16)))+(L20*(1-COUNTBLANK(C19)))))</f>
        <v>0.88095238095238093</v>
      </c>
      <c r="V11" s="105">
        <f>IF(' '!E93=0,"",' '!E93)</f>
        <v>5</v>
      </c>
      <c r="W11" s="89">
        <f>IF(COUNTBLANK(G11)+COUNTBLANK(J11)+COUNTBLANK(M11)=3,"",1+SUM(' '!E94:G94))</f>
        <v>2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0.90476190476190477</v>
      </c>
      <c r="G12" s="484"/>
      <c r="H12" s="124">
        <v>5</v>
      </c>
      <c r="I12" s="483">
        <f>IF(OR(K10="",I10=""),"",I10/K10)</f>
        <v>0.59375</v>
      </c>
      <c r="J12" s="484"/>
      <c r="K12" s="124">
        <v>4</v>
      </c>
      <c r="L12" s="483">
        <f>IF(OR(N10="",L10=""),"",L10/N10)</f>
        <v>0.73333333333333328</v>
      </c>
      <c r="M12" s="484"/>
      <c r="N12" s="126">
        <v>3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42</v>
      </c>
      <c r="C13" s="128">
        <v>14</v>
      </c>
      <c r="D13" s="96"/>
      <c r="E13" s="129">
        <v>21</v>
      </c>
      <c r="F13" s="272"/>
      <c r="G13" s="272"/>
      <c r="H13" s="272"/>
      <c r="I13" s="130">
        <v>8</v>
      </c>
      <c r="J13" s="96"/>
      <c r="K13" s="129">
        <v>21</v>
      </c>
      <c r="L13" s="130">
        <v>21</v>
      </c>
      <c r="M13" s="96"/>
      <c r="N13" s="131">
        <v>16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IF(Inscriptions!$C$38="","",Inscriptions!B17)</f>
        <v>Philippe CABANES</v>
      </c>
      <c r="C14" s="172">
        <v>0.78259999999999996</v>
      </c>
      <c r="D14" s="87">
        <v>0</v>
      </c>
      <c r="E14" s="87"/>
      <c r="F14" s="493">
        <f>IF(Inscriptions!$C$38="","",Inscriptions!E17)</f>
        <v>16</v>
      </c>
      <c r="G14" s="491"/>
      <c r="H14" s="492"/>
      <c r="I14" s="171">
        <v>0.78259999999999996</v>
      </c>
      <c r="J14" s="87">
        <v>0</v>
      </c>
      <c r="K14" s="94"/>
      <c r="L14" s="171">
        <v>0.78259999999999996</v>
      </c>
      <c r="M14" s="87">
        <v>2</v>
      </c>
      <c r="N14" s="95"/>
      <c r="O14" s="101">
        <f>IF(AND(D14="",J14="",M14=""),"",(IF(D14=2,2,IF(D14=1,1,0))+IF(J14=2,2,IF(J14=1,1,0))+IF(M14=2,2,IF(M14=1,1,0))))</f>
        <v>2</v>
      </c>
      <c r="P14" s="134">
        <f>IF(AND(C13="",I13="",L13=""),"",SUM(C13,I13,L13))</f>
        <v>43</v>
      </c>
      <c r="Q14" s="102">
        <f>IF(SUM(E13,K13,N13)=0,"",SUM(E13,K13,N13))</f>
        <v>58</v>
      </c>
      <c r="R14" s="104">
        <f>IF(OR(Q14="",P14=""),"",(P14/Q14))</f>
        <v>0.74137931034482762</v>
      </c>
      <c r="S14" s="104">
        <f>IF(AND(C15="",I15="",L15=""),"",IF(' '!G96&gt;0,' '!G96,"/"))</f>
        <v>1.3125</v>
      </c>
      <c r="T14" s="123">
        <f>IF(AND(C13="",I13="",L13=""),"",P14/(F14*(3-COUNTBLANK(C13)-COUNTBLANK(I13)-COUNTBLANK(L13))))</f>
        <v>0.89583333333333337</v>
      </c>
      <c r="U14" s="123">
        <f>IF(AND(F10="",F16="",F19=""),"",(F10+F16+F19)/((C11*(1-COUNTBLANK(F10)))+(I17*(1-COUNTBLANK(F16)))+(L20*(1-COUNTBLANK(F19)))))</f>
        <v>0.88888888888888884</v>
      </c>
      <c r="V14" s="105">
        <f>IF(' '!E97=0,"",' '!E97)</f>
        <v>5</v>
      </c>
      <c r="W14" s="89">
        <f>IF(COUNTBLANK(D14)+COUNTBLANK(J14)+COUNTBLANK(M14)=3,"",1+SUM(' '!E98:G98))</f>
        <v>3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0.66666666666666663</v>
      </c>
      <c r="D15" s="484"/>
      <c r="E15" s="124">
        <v>4</v>
      </c>
      <c r="F15" s="272"/>
      <c r="G15" s="272"/>
      <c r="H15" s="272"/>
      <c r="I15" s="483">
        <f>IF(OR(K13="",I13=""),"",I13/K13)</f>
        <v>0.38095238095238093</v>
      </c>
      <c r="J15" s="484"/>
      <c r="K15" s="124">
        <v>2</v>
      </c>
      <c r="L15" s="483">
        <f>IF(OR(N13="",L13=""),"",L13/N13)</f>
        <v>1.3125</v>
      </c>
      <c r="M15" s="484"/>
      <c r="N15" s="126">
        <v>5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43</v>
      </c>
      <c r="C16" s="128">
        <v>10</v>
      </c>
      <c r="D16" s="96"/>
      <c r="E16" s="129">
        <v>32</v>
      </c>
      <c r="F16" s="130">
        <v>13</v>
      </c>
      <c r="G16" s="96"/>
      <c r="H16" s="129">
        <v>21</v>
      </c>
      <c r="I16" s="272"/>
      <c r="J16" s="272"/>
      <c r="K16" s="272"/>
      <c r="L16" s="130">
        <v>13</v>
      </c>
      <c r="M16" s="96"/>
      <c r="N16" s="131">
        <v>20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IF(Inscriptions!$C$38="","",Inscriptions!B26)</f>
        <v>Danny D'HONDT</v>
      </c>
      <c r="C17" s="172">
        <v>1</v>
      </c>
      <c r="D17" s="87">
        <v>0</v>
      </c>
      <c r="E17" s="94"/>
      <c r="F17" s="171">
        <v>0.78259999999999996</v>
      </c>
      <c r="G17" s="87">
        <v>2</v>
      </c>
      <c r="H17" s="94"/>
      <c r="I17" s="493">
        <f>IF(Inscriptions!$C$38="","",Inscriptions!E26)</f>
        <v>13</v>
      </c>
      <c r="J17" s="491"/>
      <c r="K17" s="492"/>
      <c r="L17" s="171">
        <v>0.78259999999999996</v>
      </c>
      <c r="M17" s="87">
        <v>2</v>
      </c>
      <c r="N17" s="95"/>
      <c r="O17" s="101">
        <f>IF(AND(D17="",G17="",M17=""),"",(IF(D17=2,2,IF(D17=1,1,0))+IF(G17=2,2,IF(G17=1,1,0))+IF(M17=2,2,IF(M17=1,1,0))))</f>
        <v>4</v>
      </c>
      <c r="P17" s="134">
        <f>IF(AND(C16="",F16="",L16=""),"",SUM(C16,F16,L16))</f>
        <v>36</v>
      </c>
      <c r="Q17" s="102">
        <f>IF(SUM(E16,H16,N16)=0,"",SUM(E16,H16,N16))</f>
        <v>73</v>
      </c>
      <c r="R17" s="104">
        <f>IF(OR(Q17="",P17=""),"",(P17/Q17))</f>
        <v>0.49315068493150682</v>
      </c>
      <c r="S17" s="104">
        <f>IF(AND(C18="",F18="",L18=""),"",IF(' '!G100&gt;0,' '!G100,"/"))</f>
        <v>0.65</v>
      </c>
      <c r="T17" s="123">
        <f>IF(AND(C16="",F16="",L16=""),"",P17/(I17*(3-COUNTBLANK(C16)-COUNTBLANK(F16)-COUNTBLANK(L16))))</f>
        <v>0.92307692307692313</v>
      </c>
      <c r="U17" s="123">
        <f>IF(AND(I10="",I13="",I19=""),"",(I10+I13+I19)/((C11*(1-COUNTBLANK(I10)))+(F14*(1-COUNTBLANK(I13)))+(L20*(1-COUNTBLANK(I19)))))</f>
        <v>0.79166666666666663</v>
      </c>
      <c r="V17" s="105">
        <f>IF(' '!E101=0,"",' '!E101)</f>
        <v>4</v>
      </c>
      <c r="W17" s="89">
        <f>IF(COUNTBLANK(D17)+COUNTBLANK(G17)+COUNTBLANK(M17)=3,"",1+SUM(' '!E102:G102))</f>
        <v>1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0.3125</v>
      </c>
      <c r="D18" s="484"/>
      <c r="E18" s="124">
        <v>4</v>
      </c>
      <c r="F18" s="483">
        <f>IF(OR(H16="",F16=""),"",F16/H16)</f>
        <v>0.61904761904761907</v>
      </c>
      <c r="G18" s="484"/>
      <c r="H18" s="124">
        <v>3</v>
      </c>
      <c r="I18" s="272"/>
      <c r="J18" s="272"/>
      <c r="K18" s="272"/>
      <c r="L18" s="483">
        <f>IF(OR(N16="",L16=""),"",L16/N16)</f>
        <v>0.65</v>
      </c>
      <c r="M18" s="484"/>
      <c r="N18" s="126">
        <v>4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44</v>
      </c>
      <c r="C19" s="128">
        <v>13</v>
      </c>
      <c r="D19" s="96"/>
      <c r="E19" s="129">
        <v>15</v>
      </c>
      <c r="F19" s="130">
        <v>8</v>
      </c>
      <c r="G19" s="96"/>
      <c r="H19" s="129">
        <v>16</v>
      </c>
      <c r="I19" s="130">
        <v>11</v>
      </c>
      <c r="J19" s="96"/>
      <c r="K19" s="129">
        <v>20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IF(Inscriptions!$C$38="","",Inscriptions!B33)</f>
        <v>Yves PASTEEL</v>
      </c>
      <c r="C20" s="172">
        <v>0.78259999999999996</v>
      </c>
      <c r="D20" s="87">
        <v>2</v>
      </c>
      <c r="E20" s="94"/>
      <c r="F20" s="171">
        <v>0.78259999999999996</v>
      </c>
      <c r="G20" s="87">
        <v>0</v>
      </c>
      <c r="H20" s="94"/>
      <c r="I20" s="171">
        <v>0.78259999999999996</v>
      </c>
      <c r="J20" s="87">
        <v>0</v>
      </c>
      <c r="K20" s="94"/>
      <c r="L20" s="493">
        <f>IF(Inscriptions!$C$38="","",Inscriptions!E33)</f>
        <v>13</v>
      </c>
      <c r="M20" s="491"/>
      <c r="N20" s="495"/>
      <c r="O20" s="101">
        <f>IF(AND(D20="",G20="",J20=""),"",(IF(D20=2,2,IF(D20=1,1,0))+IF(G20=2,2,IF(G20=1,1,0))+IF(J20=2,2,IF(J20=1,1,0))))</f>
        <v>2</v>
      </c>
      <c r="P20" s="134">
        <f>IF(AND(C19="",F19="",I19=""),"",SUM(C19,F19,I19))</f>
        <v>32</v>
      </c>
      <c r="Q20" s="102">
        <f>IF(SUM(E19,H19,K19)=0,"",SUM(E19,H19,K19))</f>
        <v>51</v>
      </c>
      <c r="R20" s="104">
        <f>IF(OR(Q20="",P20=""),"",(P20/Q20))</f>
        <v>0.62745098039215685</v>
      </c>
      <c r="S20" s="104">
        <f>IF(AND(C21="",F21="",I21=""),"",IF(' '!G104&gt;0,' '!G104,"/"))</f>
        <v>0.8666666666666667</v>
      </c>
      <c r="T20" s="123">
        <f>IF(AND(C19="",F19="",I19=""),"",P20/(L20*(3-COUNTBLANK(C19)-COUNTBLANK(F19)-COUNTBLANK(I19))))</f>
        <v>0.82051282051282048</v>
      </c>
      <c r="U20" s="123">
        <f>IF(AND(L10="",L13="",L16=""),"",(L10+L13+L16)/((C11*(1-COUNTBLANK(L10)))+(F14*(1-COUNTBLANK(L13)))+(I17*(1-COUNTBLANK(L16)))))</f>
        <v>0.9375</v>
      </c>
      <c r="V20" s="105">
        <f>IF(' '!E105=0,"",' '!E105)</f>
        <v>4</v>
      </c>
      <c r="W20" s="89">
        <f>IF(COUNTBLANK(D20)+COUNTBLANK(G20)+COUNTBLANK(J20)=3,"",1+SUM(' '!E106:G106))</f>
        <v>4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0.8666666666666667</v>
      </c>
      <c r="D21" s="482"/>
      <c r="E21" s="133">
        <v>4</v>
      </c>
      <c r="F21" s="481">
        <f>IF(OR(H19="",F19=""),"",F19/H19)</f>
        <v>0.5</v>
      </c>
      <c r="G21" s="482"/>
      <c r="H21" s="133">
        <v>1</v>
      </c>
      <c r="I21" s="481">
        <f>IF(OR(K19="",I19=""),"",I19/K19)</f>
        <v>0.55000000000000004</v>
      </c>
      <c r="J21" s="482"/>
      <c r="K21" s="133">
        <v>3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L20:N20"/>
    <mergeCell ref="L15:M15"/>
    <mergeCell ref="L18:M18"/>
    <mergeCell ref="F18:G18"/>
    <mergeCell ref="F21:G21"/>
    <mergeCell ref="I21:J21"/>
    <mergeCell ref="I15:J15"/>
    <mergeCell ref="T23:W23"/>
    <mergeCell ref="C11:E11"/>
    <mergeCell ref="B1:W1"/>
    <mergeCell ref="B2:W2"/>
    <mergeCell ref="C4:F4"/>
    <mergeCell ref="L6:Q6"/>
    <mergeCell ref="L4:N4"/>
    <mergeCell ref="C21:D21"/>
    <mergeCell ref="L12:M12"/>
    <mergeCell ref="I12:J12"/>
    <mergeCell ref="C18:D18"/>
    <mergeCell ref="C15:D15"/>
    <mergeCell ref="F12:G12"/>
    <mergeCell ref="F23:M23"/>
    <mergeCell ref="F14:H14"/>
    <mergeCell ref="I17:K17"/>
  </mergeCells>
  <conditionalFormatting sqref="F12:G12">
    <cfRule type="expression" dxfId="170" priority="20">
      <formula>F11=1</formula>
    </cfRule>
  </conditionalFormatting>
  <conditionalFormatting sqref="I12:J12">
    <cfRule type="expression" dxfId="169" priority="19">
      <formula>I11=1</formula>
    </cfRule>
  </conditionalFormatting>
  <conditionalFormatting sqref="L12:M12">
    <cfRule type="expression" dxfId="168" priority="18">
      <formula>L11=1</formula>
    </cfRule>
  </conditionalFormatting>
  <conditionalFormatting sqref="L15:M15">
    <cfRule type="expression" dxfId="167" priority="17">
      <formula>L14=1</formula>
    </cfRule>
  </conditionalFormatting>
  <conditionalFormatting sqref="I15:J15">
    <cfRule type="expression" dxfId="166" priority="16">
      <formula>I14=1</formula>
    </cfRule>
  </conditionalFormatting>
  <conditionalFormatting sqref="C15:D15">
    <cfRule type="expression" dxfId="165" priority="15">
      <formula>C14=1</formula>
    </cfRule>
  </conditionalFormatting>
  <conditionalFormatting sqref="C18:D18">
    <cfRule type="expression" dxfId="164" priority="14">
      <formula>C17=1</formula>
    </cfRule>
  </conditionalFormatting>
  <conditionalFormatting sqref="F18:G18">
    <cfRule type="expression" dxfId="163" priority="13">
      <formula>F17=1</formula>
    </cfRule>
  </conditionalFormatting>
  <conditionalFormatting sqref="L18:M18">
    <cfRule type="expression" dxfId="162" priority="12">
      <formula>L17=1</formula>
    </cfRule>
  </conditionalFormatting>
  <conditionalFormatting sqref="I21:J21">
    <cfRule type="expression" dxfId="161" priority="11">
      <formula>I20=1</formula>
    </cfRule>
  </conditionalFormatting>
  <conditionalFormatting sqref="F21:G21">
    <cfRule type="expression" dxfId="160" priority="10">
      <formula>F20=1</formula>
    </cfRule>
  </conditionalFormatting>
  <conditionalFormatting sqref="C21:D21">
    <cfRule type="expression" dxfId="159" priority="9">
      <formula>C20=1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L6 B23 F23 B14 B17 B2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6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70C4D70-F881-4481-96D1-921F5BF5CC8E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07D12E98-C606-4A14-9B01-2BEBFCA49572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E86C9DCF-1F65-4E17-B47D-0CF132B0A33A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671D3822-444B-40FB-B5CB-1484A6520206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EAE8C8E7-F4D5-43C0-AED6-EA98B77149DE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DBF7447D-FD1D-4B16-918D-4DC609689EEB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C1200D48-21D5-454A-BA4F-1D6B33F1F7D9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4A7FD018-A007-4E47-B4E6-1E390BB02B2E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33" id="{F5B6D250-0F37-4366-9934-44E3B621030C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4" id="{143B80A7-9FC4-4F1D-AE25-FC6C7BAE78D1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B1:BO37"/>
  <sheetViews>
    <sheetView showGridLines="0" workbookViewId="0">
      <selection activeCell="D14" sqref="D14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L5" s="281"/>
      <c r="M5" s="281"/>
      <c r="N5" s="23"/>
      <c r="O5" s="282"/>
      <c r="P5" s="28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24</v>
      </c>
      <c r="C9" s="32"/>
      <c r="D9" s="164" t="str">
        <f>IF($B$11="","",$B$11)</f>
        <v>Fréderic PAPILLON</v>
      </c>
      <c r="E9" s="13"/>
      <c r="F9" s="12"/>
      <c r="G9" s="164" t="str">
        <f>IF($B$14="","",$B$14)</f>
        <v>David STAELENS</v>
      </c>
      <c r="H9" s="13"/>
      <c r="I9" s="12"/>
      <c r="J9" s="164" t="str">
        <f>IF($B$17="","",$B$17)</f>
        <v>Joel MASSON</v>
      </c>
      <c r="K9" s="13"/>
      <c r="L9" s="12"/>
      <c r="M9" s="164" t="str">
        <f>IF($B$20="","",$B$20)</f>
        <v>Pierre SPINNOY</v>
      </c>
      <c r="N9" s="33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45</v>
      </c>
      <c r="C10" s="117"/>
      <c r="D10" s="118"/>
      <c r="E10" s="118"/>
      <c r="F10" s="120">
        <v>19</v>
      </c>
      <c r="G10" s="93"/>
      <c r="H10" s="121">
        <v>25</v>
      </c>
      <c r="I10" s="120">
        <v>19</v>
      </c>
      <c r="J10" s="93"/>
      <c r="K10" s="121">
        <v>24</v>
      </c>
      <c r="L10" s="120">
        <v>19</v>
      </c>
      <c r="M10" s="93"/>
      <c r="N10" s="122">
        <v>20</v>
      </c>
      <c r="O10" s="101"/>
      <c r="P10" s="102"/>
      <c r="Q10" s="102"/>
      <c r="R10" s="103"/>
      <c r="S10" s="103"/>
      <c r="T10" s="104"/>
      <c r="U10" s="104"/>
      <c r="V10" s="105"/>
      <c r="W10" s="88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163" t="str">
        <f>IF(Inscriptions!$C$38="","",Inscriptions!B11)</f>
        <v>Fréderic PAPILLON</v>
      </c>
      <c r="C11" s="498">
        <f>IF(Inscriptions!$C$38="","",Inscriptions!E11)</f>
        <v>19</v>
      </c>
      <c r="D11" s="491"/>
      <c r="E11" s="492"/>
      <c r="F11" s="171">
        <v>1</v>
      </c>
      <c r="G11" s="87">
        <v>2</v>
      </c>
      <c r="H11" s="94"/>
      <c r="I11" s="171">
        <v>0.78259999999999996</v>
      </c>
      <c r="J11" s="87">
        <v>1</v>
      </c>
      <c r="K11" s="94"/>
      <c r="L11" s="171">
        <v>0.78259999999999996</v>
      </c>
      <c r="M11" s="87">
        <v>2</v>
      </c>
      <c r="N11" s="95"/>
      <c r="O11" s="101">
        <f>IF(AND(G11="",J11="",M11=""),"",(IF(G11=2,2,IF(G11=1,1,0))+IF(J11=2,2,IF(J11=1,1,0))+IF(M11=2,2,IF(M11=1,1,0))))</f>
        <v>5</v>
      </c>
      <c r="P11" s="134">
        <f>IF(AND(F10="",I10="",L10=""),"",SUM(F10,I10,L10))</f>
        <v>57</v>
      </c>
      <c r="Q11" s="102">
        <f>IF(SUM(H10,K10,N10)=0,"",SUM(H10,K10,N10))</f>
        <v>69</v>
      </c>
      <c r="R11" s="104">
        <f>IF(OR(Q11="",P11=""),"",(P11/Q11))</f>
        <v>0.82608695652173914</v>
      </c>
      <c r="S11" s="104">
        <f>IF(AND(F12="",I12="",L12=""),"",IF(' '!G114&gt;0,' '!G114,"/"))</f>
        <v>0.95</v>
      </c>
      <c r="T11" s="123">
        <f>IF(AND(F10="",I10="",L10=""),"",P11/(C11*(3-COUNTBLANK(F10)-COUNTBLANK(I10)-COUNTBLANK(L10))))</f>
        <v>1</v>
      </c>
      <c r="U11" s="123">
        <f>IF(AND(C13="",C16="",C19=""),"",(C13+C16+C19)/((F14*(1-COUNTBLANK(C13)))+(I17*(1-COUNTBLANK(C16)))+(L20*(1-COUNTBLANK(C19)))))</f>
        <v>0.82051282051282048</v>
      </c>
      <c r="V11" s="105">
        <f>IF(' '!E115=0,"",' '!E115)</f>
        <v>5</v>
      </c>
      <c r="W11" s="89">
        <f>IF(COUNTBLANK(G11)+COUNTBLANK(J11)+COUNTBLANK(M11)=3,"",1+SUM(' '!E116:G116))</f>
        <v>1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0.76</v>
      </c>
      <c r="G12" s="484"/>
      <c r="H12" s="124">
        <v>5</v>
      </c>
      <c r="I12" s="483">
        <f>IF(OR(K10="",I10=""),"",I10/K10)</f>
        <v>0.79166666666666663</v>
      </c>
      <c r="J12" s="484"/>
      <c r="K12" s="124">
        <v>5</v>
      </c>
      <c r="L12" s="483">
        <f>IF(OR(N10="",L10=""),"",L10/N10)</f>
        <v>0.95</v>
      </c>
      <c r="M12" s="484"/>
      <c r="N12" s="126">
        <v>4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48</v>
      </c>
      <c r="C13" s="128">
        <v>7</v>
      </c>
      <c r="D13" s="96"/>
      <c r="E13" s="129">
        <v>25</v>
      </c>
      <c r="F13" s="272"/>
      <c r="G13" s="272"/>
      <c r="H13" s="272"/>
      <c r="I13" s="130">
        <v>13</v>
      </c>
      <c r="J13" s="96"/>
      <c r="K13" s="129">
        <v>21</v>
      </c>
      <c r="L13" s="130">
        <v>13</v>
      </c>
      <c r="M13" s="96"/>
      <c r="N13" s="131">
        <v>35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IF(Inscriptions!$C$38="","",Inscriptions!B16)</f>
        <v>David STAELENS</v>
      </c>
      <c r="C14" s="172">
        <v>1</v>
      </c>
      <c r="D14" s="87">
        <v>0</v>
      </c>
      <c r="E14" s="87"/>
      <c r="F14" s="493">
        <f>IF(Inscriptions!$C$38="","",Inscriptions!E16)</f>
        <v>13</v>
      </c>
      <c r="G14" s="491"/>
      <c r="H14" s="492"/>
      <c r="I14" s="171">
        <v>1</v>
      </c>
      <c r="J14" s="87">
        <v>2</v>
      </c>
      <c r="K14" s="94"/>
      <c r="L14" s="171">
        <v>1</v>
      </c>
      <c r="M14" s="87">
        <v>2</v>
      </c>
      <c r="N14" s="95"/>
      <c r="O14" s="101">
        <f>IF(AND(D14="",J14="",M14=""),"",(IF(D14=2,2,IF(D14=1,1,0))+IF(J14=2,2,IF(J14=1,1,0))+IF(M14=2,2,IF(M14=1,1,0))))</f>
        <v>4</v>
      </c>
      <c r="P14" s="134">
        <f>IF(AND(C13="",I13="",L13=""),"",SUM(C13,I13,L13))</f>
        <v>33</v>
      </c>
      <c r="Q14" s="102">
        <f>IF(SUM(E13,K13,N13)=0,"",SUM(E13,K13,N13))</f>
        <v>81</v>
      </c>
      <c r="R14" s="104">
        <f>IF(OR(Q14="",P14=""),"",(P14/Q14))</f>
        <v>0.40740740740740738</v>
      </c>
      <c r="S14" s="104">
        <f>IF(AND(C15="",I15="",L15=""),"",IF(' '!G118&gt;0,' '!G118,"/"))</f>
        <v>0.61904761904761907</v>
      </c>
      <c r="T14" s="123">
        <f>IF(AND(C13="",I13="",L13=""),"",P14/(F14*(3-COUNTBLANK(C13)-COUNTBLANK(I13)-COUNTBLANK(L13))))</f>
        <v>0.84615384615384615</v>
      </c>
      <c r="U14" s="123">
        <f>IF(AND(F10="",F16="",F19=""),"",(F10+F16+F19)/((C11*(1-COUNTBLANK(F10)))+(I17*(1-COUNTBLANK(F16)))+(L20*(1-COUNTBLANK(F19)))))</f>
        <v>0.62222222222222223</v>
      </c>
      <c r="V14" s="105">
        <f>IF(' '!E119=0,"",' '!E119)</f>
        <v>3</v>
      </c>
      <c r="W14" s="89">
        <f>IF(COUNTBLANK(D14)+COUNTBLANK(J14)+COUNTBLANK(M14)=3,"",1+SUM(' '!E120:G120))</f>
        <v>2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0.28000000000000003</v>
      </c>
      <c r="D15" s="484"/>
      <c r="E15" s="124">
        <v>3</v>
      </c>
      <c r="F15" s="272"/>
      <c r="G15" s="272"/>
      <c r="H15" s="272"/>
      <c r="I15" s="483">
        <f>IF(OR(K13="",I13=""),"",I13/K13)</f>
        <v>0.61904761904761907</v>
      </c>
      <c r="J15" s="484"/>
      <c r="K15" s="124">
        <v>3</v>
      </c>
      <c r="L15" s="483">
        <f>IF(OR(N13="",L13=""),"",L13/N13)</f>
        <v>0.37142857142857144</v>
      </c>
      <c r="M15" s="484"/>
      <c r="N15" s="126">
        <v>2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46</v>
      </c>
      <c r="C16" s="128">
        <v>13</v>
      </c>
      <c r="D16" s="96"/>
      <c r="E16" s="129">
        <v>24</v>
      </c>
      <c r="F16" s="130">
        <v>3</v>
      </c>
      <c r="G16" s="96"/>
      <c r="H16" s="129">
        <v>21</v>
      </c>
      <c r="I16" s="272"/>
      <c r="J16" s="272"/>
      <c r="K16" s="272"/>
      <c r="L16" s="130">
        <v>2</v>
      </c>
      <c r="M16" s="96"/>
      <c r="N16" s="131">
        <v>22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IF(Inscriptions!$C$38="","",Inscriptions!B27)</f>
        <v>Joel MASSON</v>
      </c>
      <c r="C17" s="172">
        <v>0.78259999999999996</v>
      </c>
      <c r="D17" s="87">
        <v>1</v>
      </c>
      <c r="E17" s="94"/>
      <c r="F17" s="171">
        <v>1</v>
      </c>
      <c r="G17" s="87">
        <v>0</v>
      </c>
      <c r="H17" s="94"/>
      <c r="I17" s="493">
        <f>IF(Inscriptions!$C$38="","",Inscriptions!E27)</f>
        <v>13</v>
      </c>
      <c r="J17" s="491"/>
      <c r="K17" s="492"/>
      <c r="L17" s="171">
        <v>1</v>
      </c>
      <c r="M17" s="87">
        <v>0</v>
      </c>
      <c r="N17" s="95"/>
      <c r="O17" s="101">
        <f>IF(AND(D17="",G17="",M17=""),"",(IF(D17=2,2,IF(D17=1,1,0))+IF(G17=2,2,IF(G17=1,1,0))+IF(M17=2,2,IF(M17=1,1,0))))</f>
        <v>1</v>
      </c>
      <c r="P17" s="134">
        <f>IF(AND(C16="",F16="",L16=""),"",SUM(C16,F16,L16))</f>
        <v>18</v>
      </c>
      <c r="Q17" s="102">
        <f>IF(SUM(E16,H16,N16)=0,"",SUM(E16,H16,N16))</f>
        <v>67</v>
      </c>
      <c r="R17" s="104">
        <f>IF(OR(Q17="",P17=""),"",(P17/Q17))</f>
        <v>0.26865671641791045</v>
      </c>
      <c r="S17" s="104">
        <f>IF(AND(C18="",F18="",L18=""),"",IF(' '!G122&gt;0,' '!G122,"/"))</f>
        <v>0.54166666666666663</v>
      </c>
      <c r="T17" s="123">
        <f>IF(AND(C16="",F16="",L16=""),"",P17/(I17*(3-COUNTBLANK(C16)-COUNTBLANK(F16)-COUNTBLANK(L16))))</f>
        <v>0.46153846153846156</v>
      </c>
      <c r="U17" s="123">
        <f>IF(AND(I10="",I13="",I19=""),"",(I10+I13+I19)/((C11*(1-COUNTBLANK(I10)))+(F14*(1-COUNTBLANK(I13)))+(L20*(1-COUNTBLANK(I19)))))</f>
        <v>1</v>
      </c>
      <c r="V17" s="105">
        <f>IF(' '!E123=0,"",' '!E123)</f>
        <v>4</v>
      </c>
      <c r="W17" s="89">
        <f>IF(COUNTBLANK(D17)+COUNTBLANK(G17)+COUNTBLANK(M17)=3,"",1+SUM(' '!E124:G124))</f>
        <v>4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0.54166666666666663</v>
      </c>
      <c r="D18" s="484"/>
      <c r="E18" s="124">
        <v>4</v>
      </c>
      <c r="F18" s="483">
        <f>IF(OR(H16="",F16=""),"",F16/H16)</f>
        <v>0.14285714285714285</v>
      </c>
      <c r="G18" s="484"/>
      <c r="H18" s="124">
        <v>1</v>
      </c>
      <c r="I18" s="272"/>
      <c r="J18" s="272"/>
      <c r="K18" s="272"/>
      <c r="L18" s="483">
        <f>IF(OR(N16="",L16=""),"",L16/N16)</f>
        <v>9.0909090909090912E-2</v>
      </c>
      <c r="M18" s="484"/>
      <c r="N18" s="126">
        <v>1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47</v>
      </c>
      <c r="C19" s="128">
        <v>12</v>
      </c>
      <c r="D19" s="96"/>
      <c r="E19" s="129">
        <v>20</v>
      </c>
      <c r="F19" s="130">
        <v>6</v>
      </c>
      <c r="G19" s="96"/>
      <c r="H19" s="129">
        <v>35</v>
      </c>
      <c r="I19" s="130">
        <v>13</v>
      </c>
      <c r="J19" s="96"/>
      <c r="K19" s="129">
        <v>22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IF(Inscriptions!$C$38="","",Inscriptions!B32)</f>
        <v>Pierre SPINNOY</v>
      </c>
      <c r="C20" s="172">
        <v>0.78259999999999996</v>
      </c>
      <c r="D20" s="87">
        <v>0</v>
      </c>
      <c r="E20" s="94"/>
      <c r="F20" s="171">
        <v>1</v>
      </c>
      <c r="G20" s="87">
        <v>0</v>
      </c>
      <c r="H20" s="94"/>
      <c r="I20" s="171">
        <v>1</v>
      </c>
      <c r="J20" s="87">
        <v>2</v>
      </c>
      <c r="K20" s="94"/>
      <c r="L20" s="493">
        <f>IF(Inscriptions!$C$38="","",Inscriptions!E32)</f>
        <v>13</v>
      </c>
      <c r="M20" s="491"/>
      <c r="N20" s="495"/>
      <c r="O20" s="101">
        <f>IF(AND(D20="",G20="",J20=""),"",(IF(D20=2,2,IF(D20=1,1,0))+IF(G20=2,2,IF(G20=1,1,0))+IF(J20=2,2,IF(J20=1,1,0))))</f>
        <v>2</v>
      </c>
      <c r="P20" s="134">
        <f>IF(AND(C19="",F19="",I19=""),"",SUM(C19,F19,I19))</f>
        <v>31</v>
      </c>
      <c r="Q20" s="102">
        <f>IF(SUM(E19,H19,K19)=0,"",SUM(E19,H19,K19))</f>
        <v>77</v>
      </c>
      <c r="R20" s="104">
        <f>IF(OR(Q20="",P20=""),"",(P20/Q20))</f>
        <v>0.40259740259740262</v>
      </c>
      <c r="S20" s="104">
        <f>IF(AND(C21="",F21="",I21=""),"",IF(' '!G126&gt;0,' '!G126,"/"))</f>
        <v>0.59090909090909094</v>
      </c>
      <c r="T20" s="123">
        <f>IF(AND(C19="",F19="",I19=""),"",P20/(L20*(3-COUNTBLANK(C19)-COUNTBLANK(F19)-COUNTBLANK(I19))))</f>
        <v>0.79487179487179482</v>
      </c>
      <c r="U20" s="123">
        <f>IF(AND(L10="",L13="",L16=""),"",(L10+L13+L16)/((C11*(1-COUNTBLANK(L10)))+(F14*(1-COUNTBLANK(L13)))+(I17*(1-COUNTBLANK(L16)))))</f>
        <v>0.75555555555555554</v>
      </c>
      <c r="V20" s="105">
        <f>IF(' '!E127=0,"",' '!E127)</f>
        <v>6</v>
      </c>
      <c r="W20" s="89">
        <f>IF(COUNTBLANK(D20)+COUNTBLANK(G20)+COUNTBLANK(J20)=3,"",1+SUM(' '!E128:G128))</f>
        <v>3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0.6</v>
      </c>
      <c r="D21" s="482"/>
      <c r="E21" s="133">
        <v>6</v>
      </c>
      <c r="F21" s="481">
        <f>IF(OR(H19="",F19=""),"",F19/H19)</f>
        <v>0.17142857142857143</v>
      </c>
      <c r="G21" s="482"/>
      <c r="H21" s="133">
        <v>2</v>
      </c>
      <c r="I21" s="481">
        <f>IF(OR(K19="",I19=""),"",I19/K19)</f>
        <v>0.59090909090909094</v>
      </c>
      <c r="J21" s="482"/>
      <c r="K21" s="133">
        <v>5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T23:W23"/>
    <mergeCell ref="F23:M23"/>
    <mergeCell ref="C11:E11"/>
    <mergeCell ref="C21:D21"/>
    <mergeCell ref="L12:M12"/>
    <mergeCell ref="I12:J12"/>
    <mergeCell ref="F12:G12"/>
    <mergeCell ref="C18:D18"/>
    <mergeCell ref="C15:D15"/>
    <mergeCell ref="I15:J15"/>
    <mergeCell ref="L15:M15"/>
    <mergeCell ref="F21:G21"/>
    <mergeCell ref="I21:J21"/>
    <mergeCell ref="L20:N20"/>
    <mergeCell ref="L18:M18"/>
    <mergeCell ref="F18:G18"/>
    <mergeCell ref="F14:H14"/>
    <mergeCell ref="I17:K17"/>
    <mergeCell ref="B1:W1"/>
    <mergeCell ref="B2:W2"/>
    <mergeCell ref="C4:F4"/>
    <mergeCell ref="L4:N4"/>
    <mergeCell ref="L6:Q6"/>
  </mergeCells>
  <conditionalFormatting sqref="F12:G12">
    <cfRule type="expression" dxfId="148" priority="20">
      <formula>F11=1</formula>
    </cfRule>
  </conditionalFormatting>
  <conditionalFormatting sqref="C15:D15">
    <cfRule type="expression" dxfId="147" priority="19">
      <formula>C14=1</formula>
    </cfRule>
  </conditionalFormatting>
  <conditionalFormatting sqref="I15:J15">
    <cfRule type="expression" dxfId="146" priority="18">
      <formula>I14=1</formula>
    </cfRule>
  </conditionalFormatting>
  <conditionalFormatting sqref="I12:J12">
    <cfRule type="expression" dxfId="145" priority="17">
      <formula>I11=1</formula>
    </cfRule>
  </conditionalFormatting>
  <conditionalFormatting sqref="L12:M12">
    <cfRule type="expression" dxfId="144" priority="16">
      <formula>L11=1</formula>
    </cfRule>
  </conditionalFormatting>
  <conditionalFormatting sqref="L15:M15">
    <cfRule type="expression" dxfId="143" priority="15">
      <formula>L14=1</formula>
    </cfRule>
  </conditionalFormatting>
  <conditionalFormatting sqref="L18:M18">
    <cfRule type="expression" dxfId="142" priority="14">
      <formula>L17=1</formula>
    </cfRule>
  </conditionalFormatting>
  <conditionalFormatting sqref="F18:G18">
    <cfRule type="expression" dxfId="141" priority="13">
      <formula>F17=1</formula>
    </cfRule>
  </conditionalFormatting>
  <conditionalFormatting sqref="C18:D18">
    <cfRule type="expression" dxfId="140" priority="12">
      <formula>C17=1</formula>
    </cfRule>
  </conditionalFormatting>
  <conditionalFormatting sqref="C21:D21">
    <cfRule type="expression" dxfId="139" priority="11">
      <formula>C20=1</formula>
    </cfRule>
  </conditionalFormatting>
  <conditionalFormatting sqref="F21:G21">
    <cfRule type="expression" dxfId="138" priority="10">
      <formula>F20=1</formula>
    </cfRule>
  </conditionalFormatting>
  <conditionalFormatting sqref="I21:J21">
    <cfRule type="expression" dxfId="137" priority="9">
      <formula>I20=1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B11 B23 F23 B14 B17 B20 L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80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263FA97-0471-43DC-B416-7DAA70A405D8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B2B0BF20-B01C-46E1-86CD-F230AFA28E98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B516083A-60E0-4E9A-A049-2E75F1984B1B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ED9F379D-D0E3-4E9B-AFC7-748EA2E5DC2D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FC44A1EC-F4B6-4B2B-BF30-771C5C2E8461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6A0FF812-D6B4-4564-BD00-82953E008DF7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49B7F9C1-04D8-4660-AE7D-3D24440E5BC8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29BB13EB-AE31-4558-B7E5-14E81DCF4460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35" id="{17169BB4-2DED-4B73-B3C0-4812F4B1C92D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6" id="{B755F03F-A9E7-4EA4-B2CB-5B9339A3AAF2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4"/>
  <dimension ref="B1:BO37"/>
  <sheetViews>
    <sheetView showGridLines="0" workbookViewId="0">
      <selection activeCell="Z9" sqref="Z9"/>
    </sheetView>
  </sheetViews>
  <sheetFormatPr defaultColWidth="11.42578125" defaultRowHeight="12.75" x14ac:dyDescent="0.2"/>
  <cols>
    <col min="1" max="1" width="0.85546875" style="1" customWidth="1"/>
    <col min="2" max="2" width="35.7109375" style="1" customWidth="1"/>
    <col min="3" max="3" width="4.7109375" style="1" customWidth="1"/>
    <col min="4" max="4" width="2.7109375" style="1" customWidth="1"/>
    <col min="5" max="6" width="4.7109375" style="1" customWidth="1"/>
    <col min="7" max="7" width="2.7109375" style="1" customWidth="1"/>
    <col min="8" max="9" width="4.7109375" style="1" customWidth="1"/>
    <col min="10" max="10" width="2.7109375" style="1" customWidth="1"/>
    <col min="11" max="12" width="4.7109375" style="1" customWidth="1"/>
    <col min="13" max="13" width="2.7109375" style="1" customWidth="1"/>
    <col min="14" max="14" width="4.7109375" style="1" customWidth="1"/>
    <col min="15" max="17" width="6.7109375" style="1" customWidth="1"/>
    <col min="18" max="21" width="7.7109375" style="1" customWidth="1"/>
    <col min="22" max="23" width="5.7109375" style="1" customWidth="1"/>
    <col min="24" max="24" width="0.85546875" style="1" customWidth="1"/>
    <col min="25" max="16384" width="11.42578125" style="1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2:67" ht="26.25" customHeight="1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2:67" ht="9.9499999999999993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25"/>
      <c r="T3" s="25"/>
      <c r="U3" s="25"/>
      <c r="V3" s="3"/>
      <c r="W3" s="4"/>
      <c r="X3" s="4"/>
    </row>
    <row r="4" spans="2:67" ht="18" customHeight="1" x14ac:dyDescent="0.25">
      <c r="B4" s="17" t="s">
        <v>0</v>
      </c>
      <c r="C4" s="488" t="s">
        <v>17</v>
      </c>
      <c r="D4" s="489"/>
      <c r="E4" s="489"/>
      <c r="F4" s="489"/>
      <c r="G4" s="18"/>
      <c r="H4" s="18"/>
      <c r="I4" s="19"/>
      <c r="J4" s="19"/>
      <c r="K4" s="17" t="s">
        <v>12</v>
      </c>
      <c r="L4" s="496" t="s">
        <v>18</v>
      </c>
      <c r="M4" s="496"/>
      <c r="N4" s="496"/>
      <c r="O4" s="18"/>
      <c r="P4" s="18"/>
      <c r="R4" s="18"/>
      <c r="S4" s="26"/>
      <c r="T4" s="26"/>
      <c r="U4" s="26"/>
      <c r="V4" s="6"/>
      <c r="W4" s="6"/>
      <c r="X4" s="4"/>
    </row>
    <row r="5" spans="2:67" ht="12.75" customHeight="1" x14ac:dyDescent="0.2">
      <c r="B5" s="20"/>
      <c r="C5" s="21"/>
      <c r="D5" s="21"/>
      <c r="E5" s="21"/>
      <c r="F5" s="22"/>
      <c r="G5" s="22"/>
      <c r="H5" s="22"/>
      <c r="I5" s="22"/>
      <c r="J5" s="22"/>
      <c r="K5" s="21"/>
      <c r="L5" s="281"/>
      <c r="M5" s="281"/>
      <c r="N5" s="23"/>
      <c r="O5" s="282"/>
      <c r="P5" s="283"/>
      <c r="R5" s="3"/>
      <c r="S5" s="26"/>
      <c r="T5" s="26"/>
      <c r="U5" s="26"/>
      <c r="V5" s="3"/>
      <c r="W5" s="3"/>
      <c r="X5" s="4"/>
    </row>
    <row r="6" spans="2:67" ht="18" customHeight="1" x14ac:dyDescent="0.2">
      <c r="B6" s="17"/>
      <c r="C6" s="19"/>
      <c r="D6" s="18"/>
      <c r="E6" s="18"/>
      <c r="F6" s="18"/>
      <c r="G6" s="24"/>
      <c r="H6" s="10"/>
      <c r="I6" s="24"/>
      <c r="J6" s="24"/>
      <c r="K6" s="17" t="s">
        <v>1</v>
      </c>
      <c r="L6" s="497" t="str">
        <f>A!L6</f>
        <v>04 et 05 Avril 2026</v>
      </c>
      <c r="M6" s="497"/>
      <c r="N6" s="497"/>
      <c r="O6" s="497"/>
      <c r="P6" s="497"/>
      <c r="Q6" s="497"/>
      <c r="R6" s="7"/>
      <c r="S6" s="27"/>
      <c r="T6" s="27"/>
      <c r="U6" s="27"/>
      <c r="V6" s="7"/>
      <c r="W6" s="7"/>
      <c r="X6" s="4"/>
      <c r="AA6" s="11"/>
    </row>
    <row r="7" spans="2:67" ht="12.75" customHeight="1" x14ac:dyDescent="0.2">
      <c r="B7" s="4"/>
      <c r="C7" s="5"/>
      <c r="D7" s="2"/>
      <c r="E7" s="2"/>
      <c r="P7" s="7"/>
      <c r="Q7" s="7"/>
      <c r="R7" s="7"/>
      <c r="S7" s="7"/>
      <c r="T7" s="7"/>
      <c r="U7" s="7"/>
      <c r="V7" s="7"/>
      <c r="W7" s="7"/>
      <c r="X7" s="4"/>
    </row>
    <row r="8" spans="2:67" ht="3" customHeight="1" thickBo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67" ht="189.95" customHeight="1" thickBot="1" x14ac:dyDescent="0.25">
      <c r="B9" s="86" t="s">
        <v>107</v>
      </c>
      <c r="C9" s="32"/>
      <c r="D9" s="164" t="str">
        <f>IF($B$11="","",$B$11)</f>
        <v>Kjell PAUWELS</v>
      </c>
      <c r="E9" s="13"/>
      <c r="F9" s="12"/>
      <c r="G9" s="164" t="str">
        <f>IF($B$14="","",$B$14)</f>
        <v>Patrick GHYSSELS</v>
      </c>
      <c r="H9" s="13"/>
      <c r="I9" s="12"/>
      <c r="J9" s="164" t="str">
        <f>IF($B$17="","",$B$17)</f>
        <v>Michel MERLE</v>
      </c>
      <c r="K9" s="13"/>
      <c r="L9" s="12"/>
      <c r="M9" s="164" t="str">
        <f>IF($B$20="","",$B$20)</f>
        <v>Bart REINDERS</v>
      </c>
      <c r="N9" s="33"/>
      <c r="O9" s="31" t="s">
        <v>2</v>
      </c>
      <c r="P9" s="14" t="s">
        <v>3</v>
      </c>
      <c r="Q9" s="14" t="s">
        <v>4</v>
      </c>
      <c r="R9" s="14" t="s">
        <v>5</v>
      </c>
      <c r="S9" s="14" t="s">
        <v>6</v>
      </c>
      <c r="T9" s="38" t="s">
        <v>93</v>
      </c>
      <c r="U9" s="38" t="s">
        <v>94</v>
      </c>
      <c r="V9" s="15" t="s">
        <v>7</v>
      </c>
      <c r="W9" s="16" t="s">
        <v>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2:67" ht="15" customHeight="1" x14ac:dyDescent="0.2">
      <c r="B10" s="155" t="s">
        <v>108</v>
      </c>
      <c r="C10" s="117"/>
      <c r="D10" s="118"/>
      <c r="E10" s="118"/>
      <c r="F10" s="120">
        <v>17</v>
      </c>
      <c r="G10" s="93"/>
      <c r="H10" s="121">
        <v>22</v>
      </c>
      <c r="I10" s="120">
        <v>19</v>
      </c>
      <c r="J10" s="93"/>
      <c r="K10" s="121">
        <v>29</v>
      </c>
      <c r="L10" s="120">
        <v>9</v>
      </c>
      <c r="M10" s="93"/>
      <c r="N10" s="122">
        <v>29</v>
      </c>
      <c r="O10" s="274"/>
      <c r="P10" s="275"/>
      <c r="Q10" s="275"/>
      <c r="R10" s="276"/>
      <c r="S10" s="276"/>
      <c r="T10" s="277"/>
      <c r="U10" s="277"/>
      <c r="V10" s="278"/>
      <c r="W10" s="27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2:67" ht="15" customHeight="1" x14ac:dyDescent="0.2">
      <c r="B11" s="419" t="str">
        <f>IF(Inscriptions!$C$38="","",Inscriptions!B12)</f>
        <v>Kjell PAUWELS</v>
      </c>
      <c r="C11" s="498">
        <f>IF(Inscriptions!$C$38="","",Inscriptions!E12)</f>
        <v>19</v>
      </c>
      <c r="D11" s="491"/>
      <c r="E11" s="492"/>
      <c r="F11" s="171">
        <v>0.78259999999999996</v>
      </c>
      <c r="G11" s="87">
        <v>0</v>
      </c>
      <c r="H11" s="94"/>
      <c r="I11" s="171">
        <v>1</v>
      </c>
      <c r="J11" s="87">
        <v>2</v>
      </c>
      <c r="K11" s="94"/>
      <c r="L11" s="171">
        <v>1</v>
      </c>
      <c r="M11" s="87">
        <v>0</v>
      </c>
      <c r="N11" s="95"/>
      <c r="O11" s="101">
        <f>IF(AND(G11="",J11="",M11=""),"",(IF(G11=2,2,IF(G11=1,1,0))+IF(J11=2,2,IF(J11=1,1,0))+IF(M11=2,2,IF(M11=1,1,0))))</f>
        <v>2</v>
      </c>
      <c r="P11" s="134">
        <f>IF(AND(F10="",I10="",L10=""),"",SUM(F10,I10,L10))</f>
        <v>45</v>
      </c>
      <c r="Q11" s="102">
        <f>IF(SUM(H10,K10,N10)=0,"",SUM(H10,K10,N10))</f>
        <v>80</v>
      </c>
      <c r="R11" s="104">
        <f>IF(OR(Q11="",P11=""),"",(P11/Q11))</f>
        <v>0.5625</v>
      </c>
      <c r="S11" s="104">
        <f>IF(AND(F12="",I12="",L12=""),"",IF(' '!G136&gt;0,' '!G136,"/"))</f>
        <v>0.65517241379310343</v>
      </c>
      <c r="T11" s="123">
        <f>IF(AND(F10="",I10="",L10=""),"",P11/(C11*(3-COUNTBLANK(F10)-COUNTBLANK(I10)-COUNTBLANK(L10))))</f>
        <v>0.78947368421052633</v>
      </c>
      <c r="U11" s="123">
        <f>IF(AND(C13="",C16="",C19=""),"",(C13+C16+C19)/((F14*(1-COUNTBLANK(C13)))+(I17*(1-COUNTBLANK(C16)))+(L20*(1-COUNTBLANK(C19)))))</f>
        <v>0.83333333333333337</v>
      </c>
      <c r="V11" s="105">
        <f>IF(' '!E137=0,"",' '!E137)</f>
        <v>4</v>
      </c>
      <c r="W11" s="89">
        <f>IF(COUNTBLANK(G11)+COUNTBLANK(J11)+COUNTBLANK(M11)=3,"",1+SUM(' '!E138:G138))</f>
        <v>3</v>
      </c>
      <c r="X11"/>
      <c r="Y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2:67" ht="15" customHeight="1" x14ac:dyDescent="0.2">
      <c r="B12" s="156"/>
      <c r="C12" s="119"/>
      <c r="D12" s="272"/>
      <c r="E12" s="272"/>
      <c r="F12" s="483">
        <f>IF(OR(H10="",F10=""),"",F10/H10)</f>
        <v>0.77272727272727271</v>
      </c>
      <c r="G12" s="484"/>
      <c r="H12" s="124">
        <v>4</v>
      </c>
      <c r="I12" s="483">
        <f>IF(OR(K10="",I10=""),"",I10/K10)</f>
        <v>0.65517241379310343</v>
      </c>
      <c r="J12" s="484"/>
      <c r="K12" s="124">
        <v>4</v>
      </c>
      <c r="L12" s="483">
        <f>IF(OR(N10="",L10=""),"",L10/N10)</f>
        <v>0.31034482758620691</v>
      </c>
      <c r="M12" s="484"/>
      <c r="N12" s="126">
        <v>4</v>
      </c>
      <c r="O12" s="127"/>
      <c r="P12" s="270"/>
      <c r="Q12" s="270"/>
      <c r="R12" s="106"/>
      <c r="S12" s="106"/>
      <c r="T12" s="107"/>
      <c r="U12" s="107"/>
      <c r="V12" s="108"/>
      <c r="W12" s="90"/>
      <c r="X12"/>
      <c r="Y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2:67" ht="15" customHeight="1" x14ac:dyDescent="0.2">
      <c r="B13" s="157" t="s">
        <v>109</v>
      </c>
      <c r="C13" s="128">
        <v>16</v>
      </c>
      <c r="D13" s="96"/>
      <c r="E13" s="129">
        <v>22</v>
      </c>
      <c r="F13" s="272"/>
      <c r="G13" s="272"/>
      <c r="H13" s="272"/>
      <c r="I13" s="130">
        <v>10</v>
      </c>
      <c r="J13" s="96"/>
      <c r="K13" s="129">
        <v>38</v>
      </c>
      <c r="L13" s="130">
        <v>16</v>
      </c>
      <c r="M13" s="96"/>
      <c r="N13" s="131">
        <v>26</v>
      </c>
      <c r="O13" s="132"/>
      <c r="P13" s="269"/>
      <c r="Q13" s="269"/>
      <c r="R13" s="109"/>
      <c r="S13" s="109"/>
      <c r="T13" s="110"/>
      <c r="U13" s="110"/>
      <c r="V13" s="111"/>
      <c r="W13" s="91"/>
      <c r="X13"/>
      <c r="Y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2:67" ht="15" customHeight="1" x14ac:dyDescent="0.2">
      <c r="B14" s="163" t="str">
        <f>IF(Inscriptions!$C$38="","",Inscriptions!B15)</f>
        <v>Patrick GHYSSELS</v>
      </c>
      <c r="C14" s="172">
        <v>0.78259999999999996</v>
      </c>
      <c r="D14" s="87">
        <v>2</v>
      </c>
      <c r="E14" s="87"/>
      <c r="F14" s="493">
        <f>IF(Inscriptions!$C$38="","",Inscriptions!E15)</f>
        <v>16</v>
      </c>
      <c r="G14" s="491"/>
      <c r="H14" s="492"/>
      <c r="I14" s="171">
        <v>1</v>
      </c>
      <c r="J14" s="87">
        <v>0</v>
      </c>
      <c r="K14" s="94"/>
      <c r="L14" s="171">
        <v>0.78259999999999996</v>
      </c>
      <c r="M14" s="87">
        <v>2</v>
      </c>
      <c r="N14" s="95"/>
      <c r="O14" s="101">
        <f>IF(AND(D14="",J14="",M14=""),"",(IF(D14=2,2,IF(D14=1,1,0))+IF(J14=2,2,IF(J14=1,1,0))+IF(M14=2,2,IF(M14=1,1,0))))</f>
        <v>4</v>
      </c>
      <c r="P14" s="134">
        <f>IF(AND(C13="",I13="",L13=""),"",SUM(C13,I13,L13))</f>
        <v>42</v>
      </c>
      <c r="Q14" s="102">
        <f>IF(SUM(E13,K13,N13)=0,"",SUM(E13,K13,N13))</f>
        <v>86</v>
      </c>
      <c r="R14" s="104">
        <f>IF(OR(Q14="",P14=""),"",(P14/Q14))</f>
        <v>0.48837209302325579</v>
      </c>
      <c r="S14" s="104">
        <f>IF(AND(C15="",I15="",L15=""),"",IF(' '!G140&gt;0,' '!G140,"/"))</f>
        <v>0.72727272727272729</v>
      </c>
      <c r="T14" s="123">
        <f>IF(AND(C13="",I13="",L13=""),"",P14/(F14*(3-COUNTBLANK(C13)-COUNTBLANK(I13)-COUNTBLANK(L13))))</f>
        <v>0.875</v>
      </c>
      <c r="U14" s="123">
        <f>IF(AND(F10="",F16="",F19=""),"",(F10+F16+F19)/((C11*(1-COUNTBLANK(F10)))+(I17*(1-COUNTBLANK(F16)))+(L20*(1-COUNTBLANK(F19)))))</f>
        <v>0.8</v>
      </c>
      <c r="V14" s="105">
        <f>IF(' '!E141=0,"",' '!E141)</f>
        <v>3</v>
      </c>
      <c r="W14" s="89">
        <f>IF(COUNTBLANK(D14)+COUNTBLANK(J14)+COUNTBLANK(M14)=3,"",1+SUM(' '!E142:G142))</f>
        <v>1</v>
      </c>
      <c r="X14"/>
      <c r="Y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2:67" ht="15" customHeight="1" x14ac:dyDescent="0.2">
      <c r="B15" s="156"/>
      <c r="C15" s="500">
        <f>IF(OR(E13="",C13=""),"",C13/E13)</f>
        <v>0.72727272727272729</v>
      </c>
      <c r="D15" s="484"/>
      <c r="E15" s="124">
        <v>3</v>
      </c>
      <c r="F15" s="272"/>
      <c r="G15" s="272"/>
      <c r="H15" s="272"/>
      <c r="I15" s="483">
        <f>IF(OR(K13="",I13=""),"",I13/K13)</f>
        <v>0.26315789473684209</v>
      </c>
      <c r="J15" s="484"/>
      <c r="K15" s="124">
        <v>3</v>
      </c>
      <c r="L15" s="483">
        <f>IF(OR(N13="",L13=""),"",L13/N13)</f>
        <v>0.61538461538461542</v>
      </c>
      <c r="M15" s="484"/>
      <c r="N15" s="126">
        <v>3</v>
      </c>
      <c r="O15" s="127"/>
      <c r="P15" s="270"/>
      <c r="Q15" s="270"/>
      <c r="R15" s="106"/>
      <c r="S15" s="106"/>
      <c r="T15" s="107"/>
      <c r="U15" s="107"/>
      <c r="V15" s="108"/>
      <c r="W15" s="90"/>
      <c r="X15"/>
      <c r="Y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2:67" ht="15" customHeight="1" x14ac:dyDescent="0.2">
      <c r="B16" s="157" t="s">
        <v>110</v>
      </c>
      <c r="C16" s="128">
        <v>6</v>
      </c>
      <c r="D16" s="96"/>
      <c r="E16" s="129">
        <v>29</v>
      </c>
      <c r="F16" s="130">
        <v>13</v>
      </c>
      <c r="G16" s="96"/>
      <c r="H16" s="129">
        <v>38</v>
      </c>
      <c r="I16" s="272"/>
      <c r="J16" s="272"/>
      <c r="K16" s="272"/>
      <c r="L16" s="130">
        <v>13</v>
      </c>
      <c r="M16" s="96"/>
      <c r="N16" s="131">
        <v>23</v>
      </c>
      <c r="O16" s="132"/>
      <c r="P16" s="269"/>
      <c r="Q16" s="269"/>
      <c r="R16" s="109"/>
      <c r="S16" s="109"/>
      <c r="T16" s="110"/>
      <c r="U16" s="110"/>
      <c r="V16" s="111"/>
      <c r="W16" s="91"/>
      <c r="X16"/>
      <c r="Y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2:67" ht="15" customHeight="1" x14ac:dyDescent="0.2">
      <c r="B17" s="163" t="str">
        <f>IF(Inscriptions!$C$38="","",Inscriptions!B28)</f>
        <v>Michel MERLE</v>
      </c>
      <c r="C17" s="172">
        <v>1</v>
      </c>
      <c r="D17" s="87">
        <v>0</v>
      </c>
      <c r="E17" s="94"/>
      <c r="F17" s="171">
        <v>1</v>
      </c>
      <c r="G17" s="87">
        <v>2</v>
      </c>
      <c r="H17" s="94"/>
      <c r="I17" s="493">
        <f>IF(Inscriptions!$C$38="","",Inscriptions!E28)</f>
        <v>13</v>
      </c>
      <c r="J17" s="491"/>
      <c r="K17" s="492"/>
      <c r="L17" s="171">
        <v>0.78259999999999996</v>
      </c>
      <c r="M17" s="87">
        <v>2</v>
      </c>
      <c r="N17" s="95"/>
      <c r="O17" s="101">
        <f>IF(AND(D17="",G17="",M17=""),"",(IF(D17=2,2,IF(D17=1,1,0))+IF(G17=2,2,IF(G17=1,1,0))+IF(M17=2,2,IF(M17=1,1,0))))</f>
        <v>4</v>
      </c>
      <c r="P17" s="134">
        <f>IF(AND(C16="",F16="",L16=""),"",SUM(C16,F16,L16))</f>
        <v>32</v>
      </c>
      <c r="Q17" s="102">
        <f>IF(SUM(E16,H16,N16)=0,"",SUM(E16,H16,N16))</f>
        <v>90</v>
      </c>
      <c r="R17" s="104">
        <f>IF(OR(Q17="",P17=""),"",(P17/Q17))</f>
        <v>0.35555555555555557</v>
      </c>
      <c r="S17" s="104">
        <f>IF(AND(C18="",F18="",L18=""),"",IF(' '!G144&gt;0,' '!G144,"/"))</f>
        <v>0.56521739130434778</v>
      </c>
      <c r="T17" s="123">
        <f>IF(AND(C16="",F16="",L16=""),"",P17/(I17*(3-COUNTBLANK(C16)-COUNTBLANK(F16)-COUNTBLANK(L16))))</f>
        <v>0.82051282051282048</v>
      </c>
      <c r="U17" s="123">
        <f>IF(AND(I10="",I13="",I19=""),"",(I10+I13+I19)/((C11*(1-COUNTBLANK(I10)))+(F14*(1-COUNTBLANK(I13)))+(L20*(1-COUNTBLANK(I19)))))</f>
        <v>0.8125</v>
      </c>
      <c r="V17" s="105">
        <f>IF(' '!E145=0,"",' '!E145)</f>
        <v>3</v>
      </c>
      <c r="W17" s="89">
        <f>IF(COUNTBLANK(D17)+COUNTBLANK(G17)+COUNTBLANK(M17)=3,"",1+SUM(' '!E146:G146))</f>
        <v>2</v>
      </c>
      <c r="X17"/>
      <c r="Y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2:67" ht="15" customHeight="1" x14ac:dyDescent="0.2">
      <c r="B18" s="156"/>
      <c r="C18" s="500">
        <f>IF(OR(E16="",C16=""),"",C16/E16)</f>
        <v>0.20689655172413793</v>
      </c>
      <c r="D18" s="484"/>
      <c r="E18" s="124">
        <v>2</v>
      </c>
      <c r="F18" s="483">
        <f>IF(OR(H16="",F16=""),"",F16/H16)</f>
        <v>0.34210526315789475</v>
      </c>
      <c r="G18" s="484"/>
      <c r="H18" s="124">
        <v>3</v>
      </c>
      <c r="I18" s="272"/>
      <c r="J18" s="272"/>
      <c r="K18" s="272"/>
      <c r="L18" s="483">
        <f>IF(OR(N16="",L16=""),"",L16/N16)</f>
        <v>0.56521739130434778</v>
      </c>
      <c r="M18" s="484"/>
      <c r="N18" s="126">
        <v>2</v>
      </c>
      <c r="O18" s="127"/>
      <c r="P18" s="270"/>
      <c r="Q18" s="270"/>
      <c r="R18" s="106"/>
      <c r="S18" s="106"/>
      <c r="T18" s="107"/>
      <c r="U18" s="107"/>
      <c r="V18" s="108"/>
      <c r="W18" s="90"/>
      <c r="X18"/>
      <c r="Y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2:67" ht="15" customHeight="1" x14ac:dyDescent="0.2">
      <c r="B19" s="157" t="s">
        <v>111</v>
      </c>
      <c r="C19" s="128">
        <v>13</v>
      </c>
      <c r="D19" s="96"/>
      <c r="E19" s="129">
        <v>29</v>
      </c>
      <c r="F19" s="130">
        <v>6</v>
      </c>
      <c r="G19" s="96"/>
      <c r="H19" s="129">
        <v>26</v>
      </c>
      <c r="I19" s="130">
        <v>10</v>
      </c>
      <c r="J19" s="96"/>
      <c r="K19" s="129">
        <v>23</v>
      </c>
      <c r="L19" s="272"/>
      <c r="M19" s="272"/>
      <c r="N19" s="273"/>
      <c r="O19" s="132"/>
      <c r="P19" s="269"/>
      <c r="Q19" s="269"/>
      <c r="R19" s="109"/>
      <c r="S19" s="109"/>
      <c r="T19" s="110"/>
      <c r="U19" s="110"/>
      <c r="V19" s="111"/>
      <c r="W19" s="91"/>
      <c r="X19"/>
      <c r="Y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2:67" ht="15" customHeight="1" x14ac:dyDescent="0.2">
      <c r="B20" s="163" t="str">
        <f>IF(Inscriptions!$C$38="","",Inscriptions!B31)</f>
        <v>Bart REINDERS</v>
      </c>
      <c r="C20" s="172">
        <v>1</v>
      </c>
      <c r="D20" s="87">
        <v>2</v>
      </c>
      <c r="E20" s="94"/>
      <c r="F20" s="171">
        <v>0.78259999999999996</v>
      </c>
      <c r="G20" s="87">
        <v>0</v>
      </c>
      <c r="H20" s="94"/>
      <c r="I20" s="171">
        <v>0.78259999999999996</v>
      </c>
      <c r="J20" s="87">
        <v>0</v>
      </c>
      <c r="K20" s="94"/>
      <c r="L20" s="493">
        <f>IF(Inscriptions!$C$38="","",Inscriptions!E31)</f>
        <v>13</v>
      </c>
      <c r="M20" s="491"/>
      <c r="N20" s="495"/>
      <c r="O20" s="101">
        <f>IF(AND(D20="",G20="",J20=""),"",(IF(D20=2,2,IF(D20=1,1,0))+IF(G20=2,2,IF(G20=1,1,0))+IF(J20=2,2,IF(J20=1,1,0))))</f>
        <v>2</v>
      </c>
      <c r="P20" s="134">
        <f>IF(AND(C19="",F19="",I19=""),"",SUM(C19,F19,I19))</f>
        <v>29</v>
      </c>
      <c r="Q20" s="102">
        <f>IF(SUM(E19,H19,K19)=0,"",SUM(E19,H19,K19))</f>
        <v>78</v>
      </c>
      <c r="R20" s="104">
        <f>IF(OR(Q20="",P20=""),"",(P20/Q20))</f>
        <v>0.37179487179487181</v>
      </c>
      <c r="S20" s="104">
        <f>IF(AND(C21="",F21="",I21=""),"",IF(' '!G148&gt;0,' '!G148,"/"))</f>
        <v>0.44827586206896552</v>
      </c>
      <c r="T20" s="123">
        <f>IF(AND(C19="",F19="",I19=""),"",P20/(L20*(3-COUNTBLANK(C19)-COUNTBLANK(F19)-COUNTBLANK(I19))))</f>
        <v>0.74358974358974361</v>
      </c>
      <c r="U20" s="123">
        <f>IF(AND(L10="",L13="",L16=""),"",(L10+L13+L16)/((C11*(1-COUNTBLANK(L10)))+(F14*(1-COUNTBLANK(L13)))+(I17*(1-COUNTBLANK(L16)))))</f>
        <v>0.79166666666666663</v>
      </c>
      <c r="V20" s="105">
        <f>IF(' '!E149=0,"",' '!E149)</f>
        <v>3</v>
      </c>
      <c r="W20" s="89">
        <f>IF(COUNTBLANK(D20)+COUNTBLANK(G20)+COUNTBLANK(J20)=3,"",1+SUM(' '!E150:G150))</f>
        <v>4</v>
      </c>
      <c r="X20"/>
      <c r="Y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2:67" ht="15" customHeight="1" thickBot="1" x14ac:dyDescent="0.25">
      <c r="B21" s="158"/>
      <c r="C21" s="499">
        <f>IF(OR(E19="",C19=""),"",C19/E19)</f>
        <v>0.44827586206896552</v>
      </c>
      <c r="D21" s="482"/>
      <c r="E21" s="133">
        <v>3</v>
      </c>
      <c r="F21" s="481">
        <f>IF(OR(H19="",F19=""),"",F19/H19)</f>
        <v>0.23076923076923078</v>
      </c>
      <c r="G21" s="482"/>
      <c r="H21" s="133">
        <v>2</v>
      </c>
      <c r="I21" s="481">
        <f>IF(OR(K19="",I19=""),"",I19/K19)</f>
        <v>0.43478260869565216</v>
      </c>
      <c r="J21" s="482"/>
      <c r="K21" s="133">
        <v>2</v>
      </c>
      <c r="L21" s="99"/>
      <c r="M21" s="99"/>
      <c r="N21" s="100"/>
      <c r="O21" s="112"/>
      <c r="P21" s="113"/>
      <c r="Q21" s="113"/>
      <c r="R21" s="114"/>
      <c r="S21" s="114"/>
      <c r="T21" s="115"/>
      <c r="U21" s="115"/>
      <c r="V21" s="116"/>
      <c r="W21" s="92"/>
      <c r="X21"/>
      <c r="Y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2:67" ht="6" customHeight="1" x14ac:dyDescent="0.2">
      <c r="B22" s="8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9"/>
      <c r="O23" s="9"/>
      <c r="T23" s="480" t="s">
        <v>152</v>
      </c>
      <c r="U23" s="480"/>
      <c r="V23" s="480"/>
      <c r="W23" s="480"/>
    </row>
    <row r="24" spans="2:67" ht="2.1" customHeight="1" x14ac:dyDescent="0.2">
      <c r="B24" s="8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67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67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67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67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67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67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67" x14ac:dyDescent="0.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67" x14ac:dyDescent="0.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5:15" x14ac:dyDescent="0.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5:15" x14ac:dyDescent="0.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5:15" x14ac:dyDescent="0.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5:15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5:15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mergeCells count="23">
    <mergeCell ref="F21:G21"/>
    <mergeCell ref="F18:G18"/>
    <mergeCell ref="L20:N20"/>
    <mergeCell ref="I15:J15"/>
    <mergeCell ref="I21:J21"/>
    <mergeCell ref="L15:M15"/>
    <mergeCell ref="L18:M18"/>
    <mergeCell ref="T23:W23"/>
    <mergeCell ref="C11:E11"/>
    <mergeCell ref="B1:W1"/>
    <mergeCell ref="B2:W2"/>
    <mergeCell ref="C4:F4"/>
    <mergeCell ref="L4:N4"/>
    <mergeCell ref="L6:Q6"/>
    <mergeCell ref="C18:D18"/>
    <mergeCell ref="C21:D21"/>
    <mergeCell ref="L12:M12"/>
    <mergeCell ref="I12:J12"/>
    <mergeCell ref="F12:G12"/>
    <mergeCell ref="C15:D15"/>
    <mergeCell ref="F23:M23"/>
    <mergeCell ref="F14:H14"/>
    <mergeCell ref="I17:K17"/>
  </mergeCells>
  <conditionalFormatting sqref="F12:G12">
    <cfRule type="expression" dxfId="126" priority="20">
      <formula>F11=1</formula>
    </cfRule>
  </conditionalFormatting>
  <conditionalFormatting sqref="I12:J12">
    <cfRule type="expression" dxfId="125" priority="19">
      <formula>I11=1</formula>
    </cfRule>
  </conditionalFormatting>
  <conditionalFormatting sqref="L12:M12">
    <cfRule type="expression" dxfId="124" priority="18">
      <formula>L11=1</formula>
    </cfRule>
  </conditionalFormatting>
  <conditionalFormatting sqref="L15:M15">
    <cfRule type="expression" dxfId="123" priority="17">
      <formula>L14=1</formula>
    </cfRule>
  </conditionalFormatting>
  <conditionalFormatting sqref="I15:J15">
    <cfRule type="expression" dxfId="122" priority="16">
      <formula>I14=1</formula>
    </cfRule>
  </conditionalFormatting>
  <conditionalFormatting sqref="C15:D15">
    <cfRule type="expression" dxfId="121" priority="15">
      <formula>C14=1</formula>
    </cfRule>
  </conditionalFormatting>
  <conditionalFormatting sqref="C18:D18">
    <cfRule type="expression" dxfId="120" priority="14">
      <formula>C17=1</formula>
    </cfRule>
  </conditionalFormatting>
  <conditionalFormatting sqref="F18:G18">
    <cfRule type="expression" dxfId="119" priority="13">
      <formula>F17=1</formula>
    </cfRule>
  </conditionalFormatting>
  <conditionalFormatting sqref="L18:M18">
    <cfRule type="expression" dxfId="118" priority="12">
      <formula>L17=1</formula>
    </cfRule>
  </conditionalFormatting>
  <conditionalFormatting sqref="C21:D21">
    <cfRule type="expression" dxfId="117" priority="11">
      <formula>C20=1</formula>
    </cfRule>
  </conditionalFormatting>
  <conditionalFormatting sqref="F21:G21">
    <cfRule type="expression" dxfId="116" priority="10">
      <formula>F20=1</formula>
    </cfRule>
  </conditionalFormatting>
  <conditionalFormatting sqref="I21:J21">
    <cfRule type="expression" dxfId="115" priority="9">
      <formula>I20=1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L6 B23 F23 B14 B17 B20 B1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0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689D3000-0AC8-49F2-8E2A-48BA9457DD3D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CB533B9E-DEFB-4CA4-8E70-D3A3C8A5E845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FF9052BB-2E92-454A-BF84-ED5F30A8600F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521C9F83-5808-4EF8-B1F1-577DB7F9CA00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E685ED0D-15AE-4385-B3CC-DBF7EC224BC4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A4F01B4E-737C-4E61-8764-63A3F606B80C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5C48299A-9F26-425D-9A03-A08FB4831DEF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5AEC3187-95F7-4F13-829B-8C9B0EBADD85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  <x14:conditionalFormatting xmlns:xm="http://schemas.microsoft.com/office/excel/2006/main">
          <x14:cfRule type="expression" priority="237" id="{A577B6BF-AC6B-480F-AD76-1266275CE451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8" id="{5ECC1E76-AB71-434B-99AB-134C40F2795C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2AD2-D9B0-44B0-ABE6-4442BC61C5C1}">
  <sheetPr codeName="Feuil18"/>
  <dimension ref="B1:BO37"/>
  <sheetViews>
    <sheetView showGridLines="0" workbookViewId="0">
      <selection activeCell="AA14" sqref="AA14"/>
    </sheetView>
  </sheetViews>
  <sheetFormatPr defaultColWidth="11.42578125" defaultRowHeight="12.75" x14ac:dyDescent="0.2"/>
  <cols>
    <col min="1" max="1" width="0.85546875" style="306" customWidth="1"/>
    <col min="2" max="2" width="35.7109375" style="306" customWidth="1"/>
    <col min="3" max="3" width="4.7109375" style="306" customWidth="1"/>
    <col min="4" max="4" width="2.7109375" style="306" customWidth="1"/>
    <col min="5" max="6" width="4.7109375" style="306" customWidth="1"/>
    <col min="7" max="7" width="2.7109375" style="306" customWidth="1"/>
    <col min="8" max="9" width="4.7109375" style="306" customWidth="1"/>
    <col min="10" max="10" width="2.7109375" style="306" customWidth="1"/>
    <col min="11" max="12" width="4.7109375" style="306" customWidth="1"/>
    <col min="13" max="13" width="2.7109375" style="306" customWidth="1"/>
    <col min="14" max="14" width="4.7109375" style="306" customWidth="1"/>
    <col min="15" max="17" width="6.7109375" style="306" customWidth="1"/>
    <col min="18" max="21" width="7.7109375" style="306" customWidth="1"/>
    <col min="22" max="23" width="5.7109375" style="306" customWidth="1"/>
    <col min="24" max="24" width="0.85546875" style="306" customWidth="1"/>
    <col min="25" max="16384" width="11.42578125" style="306"/>
  </cols>
  <sheetData>
    <row r="1" spans="2:67" ht="26.25" x14ac:dyDescent="0.4">
      <c r="B1" s="486" t="s">
        <v>178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395"/>
      <c r="Y1" s="395"/>
      <c r="Z1" s="395"/>
    </row>
    <row r="2" spans="2:67" ht="26.25" customHeight="1" x14ac:dyDescent="0.2"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394"/>
      <c r="Y2" s="394"/>
      <c r="Z2" s="394"/>
    </row>
    <row r="3" spans="2:67" ht="9.9499999999999993" customHeight="1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S3" s="393"/>
      <c r="T3" s="393"/>
      <c r="U3" s="393"/>
      <c r="V3" s="380"/>
    </row>
    <row r="4" spans="2:67" ht="18" customHeight="1" x14ac:dyDescent="0.25">
      <c r="B4" s="384" t="s">
        <v>0</v>
      </c>
      <c r="C4" s="512" t="s">
        <v>17</v>
      </c>
      <c r="D4" s="512"/>
      <c r="E4" s="512"/>
      <c r="F4" s="512"/>
      <c r="G4" s="386"/>
      <c r="H4" s="386"/>
      <c r="I4" s="386"/>
      <c r="J4" s="386"/>
      <c r="K4" s="384" t="s">
        <v>12</v>
      </c>
      <c r="L4" s="506" t="s">
        <v>18</v>
      </c>
      <c r="M4" s="506"/>
      <c r="N4" s="506"/>
      <c r="O4" s="386"/>
      <c r="P4" s="386"/>
      <c r="Q4" s="386"/>
      <c r="R4" s="386"/>
      <c r="S4" s="387"/>
      <c r="T4" s="387"/>
      <c r="U4" s="387"/>
      <c r="V4" s="392"/>
      <c r="W4" s="392"/>
    </row>
    <row r="5" spans="2:67" ht="12.75" customHeight="1" x14ac:dyDescent="0.2">
      <c r="B5" s="388"/>
      <c r="C5" s="390"/>
      <c r="D5" s="390"/>
      <c r="E5" s="390"/>
      <c r="F5" s="391"/>
      <c r="G5" s="391"/>
      <c r="H5" s="391"/>
      <c r="I5" s="391"/>
      <c r="J5" s="391"/>
      <c r="K5" s="390"/>
      <c r="M5" s="390"/>
      <c r="N5" s="390"/>
      <c r="O5" s="389"/>
      <c r="P5" s="388"/>
      <c r="Q5" s="380"/>
      <c r="R5" s="380"/>
      <c r="S5" s="387"/>
      <c r="T5" s="387"/>
      <c r="U5" s="387"/>
      <c r="V5" s="380"/>
      <c r="W5" s="380"/>
    </row>
    <row r="6" spans="2:67" ht="18" customHeight="1" x14ac:dyDescent="0.2">
      <c r="B6" s="384"/>
      <c r="C6" s="386"/>
      <c r="D6" s="386"/>
      <c r="E6" s="386"/>
      <c r="F6" s="386"/>
      <c r="G6" s="385"/>
      <c r="H6" s="307"/>
      <c r="I6" s="385"/>
      <c r="J6" s="385"/>
      <c r="K6" s="384" t="s">
        <v>1</v>
      </c>
      <c r="L6" s="507" t="str">
        <f>A!L6</f>
        <v>04 et 05 Avril 2026</v>
      </c>
      <c r="M6" s="507"/>
      <c r="N6" s="507"/>
      <c r="O6" s="507"/>
      <c r="P6" s="507"/>
      <c r="Q6" s="507"/>
      <c r="R6" s="379"/>
      <c r="S6" s="383"/>
      <c r="T6" s="383"/>
      <c r="U6" s="383"/>
      <c r="V6" s="379"/>
      <c r="W6" s="379"/>
      <c r="AA6" s="382"/>
    </row>
    <row r="7" spans="2:67" ht="12.75" customHeight="1" x14ac:dyDescent="0.2">
      <c r="C7" s="381"/>
      <c r="D7" s="380"/>
      <c r="E7" s="380"/>
      <c r="P7" s="379"/>
      <c r="Q7" s="379"/>
      <c r="R7" s="379"/>
      <c r="S7" s="379"/>
      <c r="T7" s="379"/>
      <c r="U7" s="379"/>
      <c r="V7" s="379"/>
      <c r="W7" s="379"/>
    </row>
    <row r="8" spans="2:67" ht="3" customHeight="1" thickBot="1" x14ac:dyDescent="0.25"/>
    <row r="9" spans="2:67" ht="189.95" customHeight="1" thickBot="1" x14ac:dyDescent="0.25">
      <c r="B9" s="378" t="s">
        <v>165</v>
      </c>
      <c r="C9" s="377"/>
      <c r="D9" s="374" t="str">
        <f>IF($B$11="","",$B$11)</f>
        <v>Christian LETEN</v>
      </c>
      <c r="E9" s="376"/>
      <c r="F9" s="375"/>
      <c r="G9" s="374" t="str">
        <f>IF($B$14="","",$B$14)</f>
        <v>Christian BLEU</v>
      </c>
      <c r="H9" s="376"/>
      <c r="I9" s="375"/>
      <c r="J9" s="374" t="str">
        <f>IF($B$17="","",$B$17)</f>
        <v>Pierre DUSSAULE</v>
      </c>
      <c r="K9" s="376"/>
      <c r="L9" s="375"/>
      <c r="M9" s="374" t="str">
        <f>IF($B$20="","",$B$20)</f>
        <v>Claude DARAKDJIAN</v>
      </c>
      <c r="N9" s="373"/>
      <c r="O9" s="372" t="s">
        <v>2</v>
      </c>
      <c r="P9" s="371" t="s">
        <v>3</v>
      </c>
      <c r="Q9" s="371" t="s">
        <v>4</v>
      </c>
      <c r="R9" s="371" t="s">
        <v>5</v>
      </c>
      <c r="S9" s="371" t="s">
        <v>6</v>
      </c>
      <c r="T9" s="371" t="s">
        <v>93</v>
      </c>
      <c r="U9" s="371" t="s">
        <v>94</v>
      </c>
      <c r="V9" s="370" t="s">
        <v>7</v>
      </c>
      <c r="W9" s="369" t="s">
        <v>8</v>
      </c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</row>
    <row r="10" spans="2:67" ht="15" customHeight="1" x14ac:dyDescent="0.2">
      <c r="B10" s="155" t="s">
        <v>159</v>
      </c>
      <c r="C10" s="368"/>
      <c r="D10" s="368"/>
      <c r="E10" s="368"/>
      <c r="F10" s="366">
        <v>10</v>
      </c>
      <c r="G10" s="365"/>
      <c r="H10" s="367">
        <v>27</v>
      </c>
      <c r="I10" s="366">
        <v>16</v>
      </c>
      <c r="J10" s="365"/>
      <c r="K10" s="367">
        <v>20</v>
      </c>
      <c r="L10" s="366">
        <v>16</v>
      </c>
      <c r="M10" s="365"/>
      <c r="N10" s="364">
        <v>28</v>
      </c>
      <c r="O10" s="363"/>
      <c r="P10" s="362"/>
      <c r="Q10" s="362"/>
      <c r="R10" s="361"/>
      <c r="S10" s="361"/>
      <c r="T10" s="360"/>
      <c r="U10" s="360"/>
      <c r="V10" s="359"/>
      <c r="W10" s="358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</row>
    <row r="11" spans="2:67" ht="15" customHeight="1" x14ac:dyDescent="0.2">
      <c r="B11" s="163" t="str">
        <f>IF(Inscriptions!$C$38="","",Inscriptions!B13)</f>
        <v>Christian LETEN</v>
      </c>
      <c r="C11" s="515">
        <f>IF(Inscriptions!$C$38="","",Inscriptions!E13)</f>
        <v>16</v>
      </c>
      <c r="D11" s="502"/>
      <c r="E11" s="513"/>
      <c r="F11" s="327">
        <v>1</v>
      </c>
      <c r="G11" s="326">
        <v>0</v>
      </c>
      <c r="H11" s="328"/>
      <c r="I11" s="327">
        <v>0.78259999999999996</v>
      </c>
      <c r="J11" s="326">
        <v>2</v>
      </c>
      <c r="K11" s="328"/>
      <c r="L11" s="327">
        <v>0.78259999999999996</v>
      </c>
      <c r="M11" s="326">
        <v>1</v>
      </c>
      <c r="N11" s="349"/>
      <c r="O11" s="325">
        <f>IF(AND(G11="",J11="",M11=""),"",(IF(G11=2,2,IF(G11=1,1,0))+IF(J11=2,2,IF(J11=1,1,0))+IF(M11=2,2,IF(M11=1,1,0))))</f>
        <v>3</v>
      </c>
      <c r="P11" s="324">
        <f>IF(AND(F10="",I10="",L10=""),"",SUM(F10,I10,L10))</f>
        <v>42</v>
      </c>
      <c r="Q11" s="323">
        <f>IF(SUM(H10,K10,N10)=0,"",SUM(H10,K10,N10))</f>
        <v>75</v>
      </c>
      <c r="R11" s="322">
        <f>IF(OR(Q11="",P11=""),"",(P11/Q11))</f>
        <v>0.56000000000000005</v>
      </c>
      <c r="S11" s="322">
        <f>IF(AND(F12="",I12="",L12=""),"",IF(' '!G158&gt;0,' '!G158,"/"))</f>
        <v>0.8</v>
      </c>
      <c r="T11" s="321">
        <f>IF(AND(F10="",I10="",L10=""),"",P11/(C11*(3-COUNTBLANK(F10)-COUNTBLANK(I10)-COUNTBLANK(L10))))</f>
        <v>0.875</v>
      </c>
      <c r="U11" s="321">
        <f>IF(AND(C13="",C16="",C19=""),"",(C13+C16+C19)/((F14*(1-COUNTBLANK(C13)))+(I17*(1-COUNTBLANK(C16)))+(L20*(1-COUNTBLANK(C19)))))</f>
        <v>0.90476190476190477</v>
      </c>
      <c r="V11" s="320">
        <f>IF(' '!E159=0,"",' '!E159)</f>
        <v>5</v>
      </c>
      <c r="W11" s="319">
        <f>IF(COUNTBLANK(G11)+COUNTBLANK(J11)+COUNTBLANK(M11)=3,"",1+SUM(' '!E160:G160))</f>
        <v>3</v>
      </c>
      <c r="X11" s="309"/>
      <c r="Y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</row>
    <row r="12" spans="2:67" ht="15" customHeight="1" x14ac:dyDescent="0.2">
      <c r="B12" s="156"/>
      <c r="C12" s="337"/>
      <c r="D12" s="337"/>
      <c r="E12" s="337"/>
      <c r="F12" s="508">
        <f>IF(OR(H10="",F10=""),"",F10/H10)</f>
        <v>0.37037037037037035</v>
      </c>
      <c r="G12" s="509"/>
      <c r="H12" s="348">
        <v>5</v>
      </c>
      <c r="I12" s="508">
        <f>IF(OR(K10="",I10=""),"",I10/K10)</f>
        <v>0.8</v>
      </c>
      <c r="J12" s="509"/>
      <c r="K12" s="348">
        <v>5</v>
      </c>
      <c r="L12" s="508">
        <f>IF(OR(N10="",L10=""),"",L10/N10)</f>
        <v>0.5714285714285714</v>
      </c>
      <c r="M12" s="509"/>
      <c r="N12" s="347">
        <v>3</v>
      </c>
      <c r="O12" s="346"/>
      <c r="P12" s="345"/>
      <c r="Q12" s="345"/>
      <c r="R12" s="344"/>
      <c r="S12" s="344"/>
      <c r="T12" s="343"/>
      <c r="U12" s="343"/>
      <c r="V12" s="342"/>
      <c r="W12" s="341"/>
      <c r="X12" s="309"/>
      <c r="Y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</row>
    <row r="13" spans="2:67" ht="15" customHeight="1" x14ac:dyDescent="0.2">
      <c r="B13" s="157" t="s">
        <v>160</v>
      </c>
      <c r="C13" s="339">
        <v>16</v>
      </c>
      <c r="D13" s="339"/>
      <c r="E13" s="339">
        <v>27</v>
      </c>
      <c r="F13" s="357"/>
      <c r="G13" s="356"/>
      <c r="H13" s="355"/>
      <c r="I13" s="340">
        <v>16</v>
      </c>
      <c r="J13" s="339"/>
      <c r="K13" s="338">
        <v>21</v>
      </c>
      <c r="L13" s="340">
        <v>6</v>
      </c>
      <c r="M13" s="339"/>
      <c r="N13" s="350">
        <v>15</v>
      </c>
      <c r="O13" s="335"/>
      <c r="P13" s="334"/>
      <c r="Q13" s="334"/>
      <c r="R13" s="333"/>
      <c r="S13" s="333"/>
      <c r="T13" s="332"/>
      <c r="U13" s="332"/>
      <c r="V13" s="331"/>
      <c r="W13" s="330"/>
      <c r="X13" s="309"/>
      <c r="Y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</row>
    <row r="14" spans="2:67" ht="15" customHeight="1" x14ac:dyDescent="0.2">
      <c r="B14" s="163" t="str">
        <f>IF(Inscriptions!$C$38="","",Inscriptions!B14)</f>
        <v>Christian BLEU</v>
      </c>
      <c r="C14" s="329">
        <v>1</v>
      </c>
      <c r="D14" s="326">
        <v>2</v>
      </c>
      <c r="E14" s="326"/>
      <c r="F14" s="514">
        <f>IF(Inscriptions!$C$38="","",Inscriptions!E14)</f>
        <v>16</v>
      </c>
      <c r="G14" s="502"/>
      <c r="H14" s="513"/>
      <c r="I14" s="327">
        <v>0.78259999999999996</v>
      </c>
      <c r="J14" s="326">
        <v>2</v>
      </c>
      <c r="K14" s="328"/>
      <c r="L14" s="327">
        <v>0.78259999999999996</v>
      </c>
      <c r="M14" s="326">
        <v>0</v>
      </c>
      <c r="N14" s="349"/>
      <c r="O14" s="325">
        <f>IF(AND(D14="",J14="",M14=""),"",(IF(D14=2,2,IF(D14=1,1,0))+IF(J14=2,2,IF(J14=1,1,0))+IF(M14=2,2,IF(M14=1,1,0))))</f>
        <v>4</v>
      </c>
      <c r="P14" s="324">
        <f>IF(AND(C13="",I13="",L13=""),"",SUM(C13,I13,L13))</f>
        <v>38</v>
      </c>
      <c r="Q14" s="323">
        <f>IF(SUM(E13,K13,N13)=0,"",SUM(E13,K13,N13))</f>
        <v>63</v>
      </c>
      <c r="R14" s="322">
        <f>IF(OR(Q14="",P14=""),"",(P14/Q14))</f>
        <v>0.60317460317460314</v>
      </c>
      <c r="S14" s="322">
        <f>IF(AND(C15="",I15="",L15=""),"",IF(' '!G162&gt;0,' '!G162,"/"))</f>
        <v>0.76190476190476186</v>
      </c>
      <c r="T14" s="321">
        <f>IF(AND(C13="",I13="",L13=""),"",P14/(F14*(3-COUNTBLANK(C13)-COUNTBLANK(I13)-COUNTBLANK(L13))))</f>
        <v>0.79166666666666663</v>
      </c>
      <c r="U14" s="321">
        <f>IF(AND(F10="",F16="",F19=""),"",(F10+F16+F19)/((C11*(1-COUNTBLANK(F10)))+(I17*(1-COUNTBLANK(F16)))+(L20*(1-COUNTBLANK(F19)))))</f>
        <v>0.7857142857142857</v>
      </c>
      <c r="V14" s="320">
        <f>IF(' '!E163=0,"",' '!E163)</f>
        <v>3</v>
      </c>
      <c r="W14" s="319">
        <f>IF(COUNTBLANK(D14)+COUNTBLANK(J14)+COUNTBLANK(M14)=3,"",1+SUM(' '!E164:G164))</f>
        <v>2</v>
      </c>
      <c r="X14" s="309"/>
      <c r="Y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</row>
    <row r="15" spans="2:67" ht="15" customHeight="1" x14ac:dyDescent="0.2">
      <c r="B15" s="156"/>
      <c r="C15" s="509">
        <f>IF(OR(E13="",C13=""),"",C13/E13)</f>
        <v>0.59259259259259256</v>
      </c>
      <c r="D15" s="509"/>
      <c r="E15" s="354">
        <v>3</v>
      </c>
      <c r="F15" s="353"/>
      <c r="G15" s="352"/>
      <c r="H15" s="351"/>
      <c r="I15" s="508">
        <f>IF(OR(K13="",I13=""),"",I13/K13)</f>
        <v>0.76190476190476186</v>
      </c>
      <c r="J15" s="509"/>
      <c r="K15" s="348">
        <v>2</v>
      </c>
      <c r="L15" s="508">
        <f>IF(OR(N13="",L13=""),"",L13/N13)</f>
        <v>0.4</v>
      </c>
      <c r="M15" s="509"/>
      <c r="N15" s="347">
        <v>2</v>
      </c>
      <c r="O15" s="346"/>
      <c r="P15" s="345"/>
      <c r="Q15" s="345"/>
      <c r="R15" s="344"/>
      <c r="S15" s="344"/>
      <c r="T15" s="343"/>
      <c r="U15" s="343"/>
      <c r="V15" s="342"/>
      <c r="W15" s="341"/>
      <c r="X15" s="309"/>
      <c r="Y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</row>
    <row r="16" spans="2:67" ht="15" customHeight="1" x14ac:dyDescent="0.2">
      <c r="B16" s="157" t="s">
        <v>161</v>
      </c>
      <c r="C16" s="339">
        <v>9</v>
      </c>
      <c r="D16" s="339"/>
      <c r="E16" s="338">
        <v>20</v>
      </c>
      <c r="F16" s="340">
        <v>10</v>
      </c>
      <c r="G16" s="339"/>
      <c r="H16" s="338">
        <v>21</v>
      </c>
      <c r="I16" s="337"/>
      <c r="J16" s="337"/>
      <c r="K16" s="337"/>
      <c r="L16" s="340">
        <v>6</v>
      </c>
      <c r="M16" s="339"/>
      <c r="N16" s="350">
        <v>24</v>
      </c>
      <c r="O16" s="335"/>
      <c r="P16" s="334"/>
      <c r="Q16" s="334"/>
      <c r="R16" s="333"/>
      <c r="S16" s="333"/>
      <c r="T16" s="332"/>
      <c r="U16" s="332"/>
      <c r="V16" s="331"/>
      <c r="W16" s="330"/>
      <c r="X16" s="309"/>
      <c r="Y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</row>
    <row r="17" spans="2:67" ht="15" customHeight="1" x14ac:dyDescent="0.2">
      <c r="B17" s="163" t="str">
        <f>IF(Inscriptions!$C$38="","",Inscriptions!B29)</f>
        <v>Pierre DUSSAULE</v>
      </c>
      <c r="C17" s="329">
        <v>0.78259999999999996</v>
      </c>
      <c r="D17" s="326">
        <v>0</v>
      </c>
      <c r="E17" s="328"/>
      <c r="F17" s="327">
        <v>0.78259999999999996</v>
      </c>
      <c r="G17" s="326">
        <v>0</v>
      </c>
      <c r="H17" s="326"/>
      <c r="I17" s="501">
        <f>IF(Inscriptions!$C$38="","",Inscriptions!E29)</f>
        <v>13</v>
      </c>
      <c r="J17" s="502"/>
      <c r="K17" s="513"/>
      <c r="L17" s="327">
        <v>0.78259999999999996</v>
      </c>
      <c r="M17" s="326">
        <v>0</v>
      </c>
      <c r="N17" s="349"/>
      <c r="O17" s="325">
        <f>IF(AND(D17="",G17="",M17=""),"",(IF(D17=2,2,IF(D17=1,1,0))+IF(G17=2,2,IF(G17=1,1,0))+IF(M17=2,2,IF(M17=1,1,0))))</f>
        <v>0</v>
      </c>
      <c r="P17" s="324">
        <f>IF(AND(C16="",F16="",L16=""),"",SUM(C16,F16,L16))</f>
        <v>25</v>
      </c>
      <c r="Q17" s="323">
        <f>IF(SUM(E16,H16,N16)=0,"",SUM(E16,H16,N16))</f>
        <v>65</v>
      </c>
      <c r="R17" s="322">
        <f>IF(OR(Q17="",P17=""),"",(P17/Q17))</f>
        <v>0.38461538461538464</v>
      </c>
      <c r="S17" s="322" t="str">
        <f>IF(AND(C18="",F18="",L18=""),"",IF(' '!G166&gt;0,' '!G166,"/"))</f>
        <v>/</v>
      </c>
      <c r="T17" s="321">
        <f>IF(AND(C16="",F16="",L16=""),"",P17/(I17*(3-COUNTBLANK(C16)-COUNTBLANK(F16)-COUNTBLANK(L16))))</f>
        <v>0.64102564102564108</v>
      </c>
      <c r="U17" s="321">
        <f>IF(AND(I10="",I13="",I19=""),"",(I10+I13+I19)/((C11*(1-COUNTBLANK(I10)))+(F14*(1-COUNTBLANK(I13)))+(L20*(1-COUNTBLANK(I19)))))</f>
        <v>1</v>
      </c>
      <c r="V17" s="320">
        <f>IF(' '!E167=0,"",' '!E167)</f>
        <v>2</v>
      </c>
      <c r="W17" s="319">
        <f>IF(COUNTBLANK(D17)+COUNTBLANK(G17)+COUNTBLANK(M17)=3,"",1+SUM(' '!E168:G168))</f>
        <v>4</v>
      </c>
      <c r="X17" s="309"/>
      <c r="Y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</row>
    <row r="18" spans="2:67" ht="15" customHeight="1" x14ac:dyDescent="0.2">
      <c r="B18" s="156"/>
      <c r="C18" s="509">
        <f>IF(OR(E16="",C16=""),"",C16/E16)</f>
        <v>0.45</v>
      </c>
      <c r="D18" s="509"/>
      <c r="E18" s="348">
        <v>2</v>
      </c>
      <c r="F18" s="508">
        <f>IF(OR(H16="",F16=""),"",F16/H16)</f>
        <v>0.47619047619047616</v>
      </c>
      <c r="G18" s="509"/>
      <c r="H18" s="348">
        <v>2</v>
      </c>
      <c r="I18" s="337"/>
      <c r="J18" s="337"/>
      <c r="K18" s="337"/>
      <c r="L18" s="508">
        <f>IF(OR(N16="",L16=""),"",L16/N16)</f>
        <v>0.25</v>
      </c>
      <c r="M18" s="509"/>
      <c r="N18" s="347">
        <v>2</v>
      </c>
      <c r="O18" s="346"/>
      <c r="P18" s="345"/>
      <c r="Q18" s="345"/>
      <c r="R18" s="344"/>
      <c r="S18" s="344"/>
      <c r="T18" s="343"/>
      <c r="U18" s="343"/>
      <c r="V18" s="342"/>
      <c r="W18" s="341"/>
      <c r="X18" s="309"/>
      <c r="Y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</row>
    <row r="19" spans="2:67" ht="15" customHeight="1" x14ac:dyDescent="0.2">
      <c r="B19" s="157" t="s">
        <v>162</v>
      </c>
      <c r="C19" s="339">
        <v>13</v>
      </c>
      <c r="D19" s="339"/>
      <c r="E19" s="338">
        <v>28</v>
      </c>
      <c r="F19" s="340">
        <v>13</v>
      </c>
      <c r="G19" s="339"/>
      <c r="H19" s="338">
        <v>15</v>
      </c>
      <c r="I19" s="340">
        <v>13</v>
      </c>
      <c r="J19" s="339"/>
      <c r="K19" s="338">
        <v>24</v>
      </c>
      <c r="L19" s="337"/>
      <c r="M19" s="337"/>
      <c r="N19" s="336"/>
      <c r="O19" s="335"/>
      <c r="P19" s="334"/>
      <c r="Q19" s="334"/>
      <c r="R19" s="333"/>
      <c r="S19" s="333"/>
      <c r="T19" s="332"/>
      <c r="U19" s="332"/>
      <c r="V19" s="331"/>
      <c r="W19" s="330"/>
      <c r="X19" s="309"/>
      <c r="Y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</row>
    <row r="20" spans="2:67" ht="15" customHeight="1" x14ac:dyDescent="0.2">
      <c r="B20" s="163" t="str">
        <f>IF(Inscriptions!$C$38="","",Inscriptions!B30)</f>
        <v>Claude DARAKDJIAN</v>
      </c>
      <c r="C20" s="329">
        <v>0.78259999999999996</v>
      </c>
      <c r="D20" s="326">
        <v>1</v>
      </c>
      <c r="E20" s="328"/>
      <c r="F20" s="327">
        <v>0.78259999999999996</v>
      </c>
      <c r="G20" s="326">
        <v>2</v>
      </c>
      <c r="H20" s="328"/>
      <c r="I20" s="327">
        <v>0.78259999999999996</v>
      </c>
      <c r="J20" s="326">
        <v>2</v>
      </c>
      <c r="K20" s="326"/>
      <c r="L20" s="501">
        <f>IF(Inscriptions!$C$38="","",Inscriptions!E30)</f>
        <v>13</v>
      </c>
      <c r="M20" s="502"/>
      <c r="N20" s="503"/>
      <c r="O20" s="325">
        <f>IF(AND(D20="",G20="",J20=""),"",(IF(D20=2,2,IF(D20=1,1,0))+IF(G20=2,2,IF(G20=1,1,0))+IF(J20=2,2,IF(J20=1,1,0))))</f>
        <v>5</v>
      </c>
      <c r="P20" s="324">
        <f>IF(AND(C19="",F19="",I19=""),"",SUM(C19,F19,I19))</f>
        <v>39</v>
      </c>
      <c r="Q20" s="323">
        <f>IF(SUM(E19,H19,K19)=0,"",SUM(E19,H19,K19))</f>
        <v>67</v>
      </c>
      <c r="R20" s="322">
        <f>IF(OR(Q20="",P20=""),"",(P20/Q20))</f>
        <v>0.58208955223880599</v>
      </c>
      <c r="S20" s="322">
        <f>IF(AND(C21="",F21="",I21=""),"",IF(' '!G170&gt;0,' '!G170,"/"))</f>
        <v>0.8666666666666667</v>
      </c>
      <c r="T20" s="321">
        <f>IF(AND(C19="",F19="",I19=""),"",P20/(L20*(3-COUNTBLANK(C19)-COUNTBLANK(F19)-COUNTBLANK(I19))))</f>
        <v>1</v>
      </c>
      <c r="U20" s="321">
        <f>IF(AND(L10="",L13="",L16=""),"",(L10+L13+L16)/((C11*(1-COUNTBLANK(L10)))+(F14*(1-COUNTBLANK(L13)))+(I17*(1-COUNTBLANK(L16)))))</f>
        <v>0.62222222222222223</v>
      </c>
      <c r="V20" s="320">
        <f>IF(' '!E171=0,"",' '!E171)</f>
        <v>3</v>
      </c>
      <c r="W20" s="319">
        <f>IF(COUNTBLANK(D20)+COUNTBLANK(G20)+COUNTBLANK(J20)=3,"",1+SUM(' '!E172:G172))</f>
        <v>1</v>
      </c>
      <c r="X20" s="309"/>
      <c r="Y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</row>
    <row r="21" spans="2:67" ht="15" customHeight="1" thickBot="1" x14ac:dyDescent="0.25">
      <c r="B21" s="158"/>
      <c r="C21" s="504">
        <f>IF(OR(E19="",C19=""),"",C19/E19)</f>
        <v>0.4642857142857143</v>
      </c>
      <c r="D21" s="504"/>
      <c r="E21" s="318">
        <v>3</v>
      </c>
      <c r="F21" s="505">
        <f>IF(OR(H19="",F19=""),"",F19/H19)</f>
        <v>0.8666666666666667</v>
      </c>
      <c r="G21" s="504"/>
      <c r="H21" s="318">
        <v>3</v>
      </c>
      <c r="I21" s="505">
        <f>IF(OR(K19="",I19=""),"",I19/K19)</f>
        <v>0.54166666666666663</v>
      </c>
      <c r="J21" s="504"/>
      <c r="K21" s="318">
        <v>3</v>
      </c>
      <c r="L21" s="317"/>
      <c r="M21" s="317"/>
      <c r="N21" s="316"/>
      <c r="O21" s="315"/>
      <c r="P21" s="314"/>
      <c r="Q21" s="314"/>
      <c r="R21" s="313"/>
      <c r="S21" s="313"/>
      <c r="T21" s="312"/>
      <c r="U21" s="312"/>
      <c r="V21" s="311"/>
      <c r="W21" s="310"/>
      <c r="X21" s="309"/>
      <c r="Y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</row>
    <row r="22" spans="2:67" ht="6" customHeight="1" x14ac:dyDescent="0.2">
      <c r="B22" s="308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</row>
    <row r="23" spans="2:67" ht="15" x14ac:dyDescent="0.2">
      <c r="B23" s="87" t="str">
        <f>IF(' '!$M$35="","","qualifié tournoi principal")</f>
        <v>qualifié tournoi principal</v>
      </c>
      <c r="C23" s="9"/>
      <c r="D23" s="9"/>
      <c r="E23" s="9"/>
      <c r="F23" s="485" t="str">
        <f>IF(' '!$M$35="","","qualifié consolante")</f>
        <v>qualifié consolante</v>
      </c>
      <c r="G23" s="485"/>
      <c r="H23" s="485"/>
      <c r="I23" s="485"/>
      <c r="J23" s="485"/>
      <c r="K23" s="485"/>
      <c r="L23" s="485"/>
      <c r="M23" s="485"/>
      <c r="N23" s="307"/>
      <c r="O23" s="307"/>
      <c r="T23" s="510" t="s">
        <v>152</v>
      </c>
      <c r="U23" s="510"/>
      <c r="V23" s="510"/>
      <c r="W23" s="510"/>
    </row>
    <row r="24" spans="2:67" ht="2.1" customHeight="1" x14ac:dyDescent="0.2">
      <c r="B24" s="308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</row>
    <row r="25" spans="2:67" x14ac:dyDescent="0.2"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</row>
    <row r="26" spans="2:67" x14ac:dyDescent="0.2"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</row>
    <row r="27" spans="2:67" x14ac:dyDescent="0.2"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</row>
    <row r="28" spans="2:67" x14ac:dyDescent="0.2"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</row>
    <row r="29" spans="2:67" x14ac:dyDescent="0.2"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</row>
    <row r="30" spans="2:67" x14ac:dyDescent="0.2"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</row>
    <row r="31" spans="2:67" x14ac:dyDescent="0.2"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</row>
    <row r="32" spans="2:67" x14ac:dyDescent="0.2"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</row>
    <row r="33" spans="5:15" x14ac:dyDescent="0.2"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</row>
    <row r="34" spans="5:15" x14ac:dyDescent="0.2"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</row>
    <row r="35" spans="5:15" x14ac:dyDescent="0.2"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</row>
    <row r="36" spans="5:15" x14ac:dyDescent="0.2"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</row>
    <row r="37" spans="5:15" x14ac:dyDescent="0.2"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</row>
  </sheetData>
  <mergeCells count="23">
    <mergeCell ref="T23:W23"/>
    <mergeCell ref="I21:J21"/>
    <mergeCell ref="F18:G18"/>
    <mergeCell ref="F23:M23"/>
    <mergeCell ref="B1:W1"/>
    <mergeCell ref="B2:W2"/>
    <mergeCell ref="C4:F4"/>
    <mergeCell ref="I17:K17"/>
    <mergeCell ref="F14:H14"/>
    <mergeCell ref="C11:E11"/>
    <mergeCell ref="L15:M15"/>
    <mergeCell ref="L18:M18"/>
    <mergeCell ref="I12:J12"/>
    <mergeCell ref="F12:G12"/>
    <mergeCell ref="C18:D18"/>
    <mergeCell ref="C15:D15"/>
    <mergeCell ref="L20:N20"/>
    <mergeCell ref="C21:D21"/>
    <mergeCell ref="F21:G21"/>
    <mergeCell ref="L4:N4"/>
    <mergeCell ref="L6:Q6"/>
    <mergeCell ref="L12:M12"/>
    <mergeCell ref="I15:J15"/>
  </mergeCells>
  <conditionalFormatting sqref="F12:G12">
    <cfRule type="expression" dxfId="104" priority="36">
      <formula>F11=1</formula>
    </cfRule>
  </conditionalFormatting>
  <conditionalFormatting sqref="I12:J12">
    <cfRule type="expression" dxfId="103" priority="35">
      <formula>I11=1</formula>
    </cfRule>
  </conditionalFormatting>
  <conditionalFormatting sqref="L12:M12">
    <cfRule type="expression" dxfId="102" priority="34">
      <formula>L11=1</formula>
    </cfRule>
  </conditionalFormatting>
  <conditionalFormatting sqref="L15:M15">
    <cfRule type="expression" dxfId="101" priority="33">
      <formula>L14=1</formula>
    </cfRule>
  </conditionalFormatting>
  <conditionalFormatting sqref="I15:J15">
    <cfRule type="expression" dxfId="100" priority="32">
      <formula>I14=1</formula>
    </cfRule>
  </conditionalFormatting>
  <conditionalFormatting sqref="C15:D15">
    <cfRule type="expression" dxfId="99" priority="31">
      <formula>C14=1</formula>
    </cfRule>
  </conditionalFormatting>
  <conditionalFormatting sqref="C18:D18">
    <cfRule type="expression" dxfId="98" priority="30">
      <formula>C17=1</formula>
    </cfRule>
  </conditionalFormatting>
  <conditionalFormatting sqref="F18:G18">
    <cfRule type="expression" dxfId="97" priority="29">
      <formula>F17=1</formula>
    </cfRule>
  </conditionalFormatting>
  <conditionalFormatting sqref="L18:M18">
    <cfRule type="expression" dxfId="96" priority="28">
      <formula>L17=1</formula>
    </cfRule>
  </conditionalFormatting>
  <conditionalFormatting sqref="I21:J21">
    <cfRule type="expression" dxfId="95" priority="27">
      <formula>I20=1</formula>
    </cfRule>
  </conditionalFormatting>
  <conditionalFormatting sqref="F21:G21">
    <cfRule type="expression" dxfId="94" priority="26">
      <formula>F20=1</formula>
    </cfRule>
  </conditionalFormatting>
  <conditionalFormatting sqref="C21:D21">
    <cfRule type="expression" dxfId="93" priority="25">
      <formula>C20=1</formula>
    </cfRule>
  </conditionalFormatting>
  <printOptions horizontalCentered="1" verticalCentered="1"/>
  <pageMargins left="0.19685039370078741" right="0.19685039370078741" top="0" bottom="0" header="0.51181102362204722" footer="0.51181102362204722"/>
  <pageSetup paperSize="9" orientation="landscape" cellComments="asDisplayed" verticalDpi="300" r:id="rId1"/>
  <headerFooter alignWithMargins="0">
    <oddFooter>&amp;C_x000D_&amp;1#&amp;"Aptos"&amp;10&amp;K13A10E S2 - Restricted</oddFooter>
  </headerFooter>
  <ignoredErrors>
    <ignoredError sqref="F23 B23 B11 B14 B17 B20 L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6" r:id="rId4" name="Button 4">
              <controlPr defaultSize="0" print="0" autoFill="0" autoLine="0" autoPict="0" macro="[0]!_xludf.Match">
                <anchor moveWithCells="1" sizeWithCells="1">
                  <from>
                    <xdr:col>24</xdr:col>
                    <xdr:colOff>238125</xdr:colOff>
                    <xdr:row>2</xdr:row>
                    <xdr:rowOff>57150</xdr:rowOff>
                  </from>
                  <to>
                    <xdr:col>25</xdr:col>
                    <xdr:colOff>447675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5" name="Button 5">
              <controlPr defaultSize="0" print="0" autoFill="0" autoLine="0" autoPict="0" macro="[0]!Diaporama">
                <anchor moveWithCells="1" sizeWithCells="1">
                  <from>
                    <xdr:col>24</xdr:col>
                    <xdr:colOff>247650</xdr:colOff>
                    <xdr:row>4</xdr:row>
                    <xdr:rowOff>123825</xdr:rowOff>
                  </from>
                  <to>
                    <xdr:col>25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6" name="Button 6">
              <controlPr defaultSize="0" print="0" autoFill="0" autoPict="0" macro="[0]!macro14" altText="Activation Phases Finales">
                <anchor moveWithCells="1" sizeWithCells="1">
                  <from>
                    <xdr:col>24</xdr:col>
                    <xdr:colOff>238125</xdr:colOff>
                    <xdr:row>0</xdr:row>
                    <xdr:rowOff>133350</xdr:rowOff>
                  </from>
                  <to>
                    <xdr:col>26</xdr:col>
                    <xdr:colOff>190500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7" id="{6F422CFC-3251-4F7C-B694-29B8610F197D}">
            <xm:f>COUNTBLANK(' '!$M$35)=0</xm:f>
            <x14:dxf>
              <fill>
                <patternFill>
                  <bgColor rgb="FFD8EEC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48" id="{95DA6150-35FB-45C3-A545-D214106DB105}">
            <xm:f>COUNTBLANK(' '!$M$35)=0</xm:f>
            <x14:dxf>
              <fill>
                <patternFill>
                  <bgColor rgb="FFFBC497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7" id="{70391A09-0C80-4BE3-A9A6-2EB93CE6D378}">
            <xm:f>COUNTIF(Consolante!$B$5:$B$50,$B$11)=1</xm:f>
            <x14:dxf>
              <fill>
                <patternFill>
                  <bgColor rgb="FFFBC497"/>
                </patternFill>
              </fill>
            </x14:dxf>
          </x14:cfRule>
          <x14:cfRule type="expression" priority="8" id="{D19A09F7-96E8-41B0-AD15-6DB59974BA6A}">
            <xm:f>COUNTIF(Principal!$B$5:$B$50,$B$11)=1</xm:f>
            <x14:dxf>
              <fill>
                <patternFill>
                  <bgColor rgb="FFD8EEC0"/>
                </patternFill>
              </fill>
            </x14:dxf>
          </x14:cfRule>
          <xm:sqref>B10:B12</xm:sqref>
        </x14:conditionalFormatting>
        <x14:conditionalFormatting xmlns:xm="http://schemas.microsoft.com/office/excel/2006/main">
          <x14:cfRule type="expression" priority="5" id="{275BA1C1-2876-4539-B80F-2711B1C7D4B6}">
            <xm:f>COUNTIF(Consolante!$B$5:$B$50,$B$14)=1</xm:f>
            <x14:dxf>
              <fill>
                <patternFill>
                  <bgColor rgb="FFFBC497"/>
                </patternFill>
              </fill>
            </x14:dxf>
          </x14:cfRule>
          <x14:cfRule type="expression" priority="6" id="{479C1670-C2D1-4CB9-AC18-9B53D02402BD}">
            <xm:f>COUNTIF(Principal!$B$5:$B$50,$B$14)=1</xm:f>
            <x14:dxf>
              <fill>
                <patternFill>
                  <bgColor rgb="FFD8EEC0"/>
                </patternFill>
              </fill>
            </x14:dxf>
          </x14:cfRule>
          <xm:sqref>B13:B15</xm:sqref>
        </x14:conditionalFormatting>
        <x14:conditionalFormatting xmlns:xm="http://schemas.microsoft.com/office/excel/2006/main">
          <x14:cfRule type="expression" priority="3" id="{2DE5559B-A18C-4FF8-8AFC-E594DC1A489A}">
            <xm:f>COUNTIF(Consolante!$B$5:$B$50,$B$17)=1</xm:f>
            <x14:dxf>
              <fill>
                <patternFill>
                  <bgColor rgb="FFFBC497"/>
                </patternFill>
              </fill>
            </x14:dxf>
          </x14:cfRule>
          <x14:cfRule type="expression" priority="4" id="{9B7A13FD-70C9-40AD-9319-53B63474F23F}">
            <xm:f>COUNTIF(Principal!$B$5:$B$50,$B$17)=1</xm:f>
            <x14:dxf>
              <fill>
                <patternFill>
                  <bgColor rgb="FFD8EEC0"/>
                </patternFill>
              </fill>
            </x14:dxf>
          </x14:cfRule>
          <xm:sqref>B16:B18</xm:sqref>
        </x14:conditionalFormatting>
        <x14:conditionalFormatting xmlns:xm="http://schemas.microsoft.com/office/excel/2006/main">
          <x14:cfRule type="expression" priority="1" id="{286844C6-1727-491D-8436-544CC4801E53}">
            <xm:f>COUNTIF(Consolante!$B$5:$B$50,$B$20)=1</xm:f>
            <x14:dxf>
              <fill>
                <patternFill>
                  <bgColor rgb="FFFBC497"/>
                </patternFill>
              </fill>
            </x14:dxf>
          </x14:cfRule>
          <x14:cfRule type="expression" priority="2" id="{4B825B7A-B344-40B1-8363-B30722C2A0E0}">
            <xm:f>COUNTIF(Principal!$B$5:$B$50,$B$20)=1</xm:f>
            <x14:dxf>
              <fill>
                <patternFill>
                  <bgColor rgb="FFD8EEC0"/>
                </patternFill>
              </fill>
            </x14:dxf>
          </x14:cfRule>
          <xm:sqref>B19:B21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8</vt:i4>
      </vt:variant>
    </vt:vector>
  </HeadingPairs>
  <TitlesOfParts>
    <vt:vector size="26" baseType="lpstr">
      <vt:lpstr>Inscriptions</vt:lpstr>
      <vt:lpstr>A</vt:lpstr>
      <vt:lpstr>B</vt:lpstr>
      <vt:lpstr>C</vt:lpstr>
      <vt:lpstr>D</vt:lpstr>
      <vt:lpstr>E</vt:lpstr>
      <vt:lpstr>F</vt:lpstr>
      <vt:lpstr>G</vt:lpstr>
      <vt:lpstr>H</vt:lpstr>
      <vt:lpstr>Principal</vt:lpstr>
      <vt:lpstr>Consolante</vt:lpstr>
      <vt:lpstr>classement</vt:lpstr>
      <vt:lpstr>Tours de jeux poules</vt:lpstr>
      <vt:lpstr>Tours de jeux tournois</vt:lpstr>
      <vt:lpstr>etiquettes</vt:lpstr>
      <vt:lpstr>Fiches matchs</vt:lpstr>
      <vt:lpstr> </vt:lpstr>
      <vt:lpstr>Affiche</vt:lpstr>
      <vt:lpstr>A!Afdrukbereik</vt:lpstr>
      <vt:lpstr>B!Afdrukbereik</vt:lpstr>
      <vt:lpstr>'C'!Afdrukbereik</vt:lpstr>
      <vt:lpstr>D!Afdrukbereik</vt:lpstr>
      <vt:lpstr>E!Afdrukbereik</vt:lpstr>
      <vt:lpstr>F!Afdrukbereik</vt:lpstr>
      <vt:lpstr>G!Afdrukbereik</vt:lpstr>
      <vt:lpstr>H!Afdrukbereik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match6</dc:title>
  <dc:creator>KOPP (LALLEMAND) Sandrine</dc:creator>
  <cp:lastModifiedBy>Elodie Demaerschalk</cp:lastModifiedBy>
  <cp:lastPrinted>2026-04-04T19:20:36Z</cp:lastPrinted>
  <dcterms:created xsi:type="dcterms:W3CDTF">2005-11-04T12:13:50Z</dcterms:created>
  <dcterms:modified xsi:type="dcterms:W3CDTF">2026-04-06T17:04:30Z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9f3c56-f746-4a84-a271-ffb6c29eaccf_Enabled">
    <vt:lpwstr>true</vt:lpwstr>
  </property>
  <property fmtid="{D5CDD505-2E9C-101B-9397-08002B2CF9AE}" pid="3" name="MSIP_Label_0d9f3c56-f746-4a84-a271-ffb6c29eaccf_SetDate">
    <vt:lpwstr>2025-12-22T06:21:59Z</vt:lpwstr>
  </property>
  <property fmtid="{D5CDD505-2E9C-101B-9397-08002B2CF9AE}" pid="4" name="MSIP_Label_0d9f3c56-f746-4a84-a271-ffb6c29eaccf_Method">
    <vt:lpwstr>Standard</vt:lpwstr>
  </property>
  <property fmtid="{D5CDD505-2E9C-101B-9397-08002B2CF9AE}" pid="5" name="MSIP_Label_0d9f3c56-f746-4a84-a271-ffb6c29eaccf_Name">
    <vt:lpwstr>S2 - Restricted</vt:lpwstr>
  </property>
  <property fmtid="{D5CDD505-2E9C-101B-9397-08002B2CF9AE}" pid="6" name="MSIP_Label_0d9f3c56-f746-4a84-a271-ffb6c29eaccf_SiteId">
    <vt:lpwstr>122af547-1901-4078-b3c0-9f19943d851f</vt:lpwstr>
  </property>
  <property fmtid="{D5CDD505-2E9C-101B-9397-08002B2CF9AE}" pid="7" name="MSIP_Label_0d9f3c56-f746-4a84-a271-ffb6c29eaccf_ActionId">
    <vt:lpwstr>f44f38fd-6194-4a7a-a13f-0f3cb84a2e78</vt:lpwstr>
  </property>
  <property fmtid="{D5CDD505-2E9C-101B-9397-08002B2CF9AE}" pid="8" name="MSIP_Label_0d9f3c56-f746-4a84-a271-ffb6c29eaccf_ContentBits">
    <vt:lpwstr>2</vt:lpwstr>
  </property>
  <property fmtid="{D5CDD505-2E9C-101B-9397-08002B2CF9AE}" pid="9" name="MSIP_Label_0d9f3c56-f746-4a84-a271-ffb6c29eaccf_Tag">
    <vt:lpwstr>10, 3, 0, 1</vt:lpwstr>
  </property>
</Properties>
</file>